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3D" lockStructure="1"/>
  <bookViews>
    <workbookView xWindow="7080" yWindow="375" windowWidth="10275" windowHeight="10590" firstSheet="9" activeTab="9"/>
  </bookViews>
  <sheets>
    <sheet name="Ориент" sheetId="3" state="hidden" r:id="rId1"/>
    <sheet name="Tehpos" sheetId="5" state="hidden" r:id="rId2"/>
    <sheet name="МИРБЕЗНАЛА" sheetId="7" state="hidden" r:id="rId3"/>
    <sheet name="Рустерминал" sheetId="8" state="hidden" r:id="rId4"/>
    <sheet name="Прочие партнеры" sheetId="9" state="hidden" r:id="rId5"/>
    <sheet name="МВЗ" sheetId="13" state="hidden" r:id="rId6"/>
    <sheet name="списки для таблицы" sheetId="6" state="hidden" r:id="rId7"/>
    <sheet name="АТМ Альянс" sheetId="16" state="hidden" r:id="rId8"/>
    <sheet name="Регионы присутствия" sheetId="14" state="hidden" r:id="rId9"/>
    <sheet name="Поиск" sheetId="15" r:id="rId10"/>
    <sheet name="Таблица" sheetId="11" r:id="rId11"/>
  </sheets>
  <definedNames>
    <definedName name="_xlnm._FilterDatabase" localSheetId="1" hidden="1">Tehpos!$A$1:$L$1</definedName>
    <definedName name="_xlnm._FilterDatabase" localSheetId="7" hidden="1">'АТМ Альянс'!$A$1:$L$1</definedName>
    <definedName name="_xlnm._FilterDatabase" localSheetId="5" hidden="1">МВЗ!$A$1:$I$217</definedName>
    <definedName name="_xlnm._FilterDatabase" localSheetId="2" hidden="1">МИРБЕЗНАЛА!$A$1:$L$1</definedName>
    <definedName name="_xlnm._FilterDatabase" localSheetId="0" hidden="1">Ориент!$A$2:$M$135</definedName>
    <definedName name="_xlnm._FilterDatabase" localSheetId="4" hidden="1">'Прочие партнеры'!$A$1:$M$1</definedName>
    <definedName name="_xlnm._FilterDatabase" localSheetId="3" hidden="1">Рустерминал!$A$1:$L$1</definedName>
    <definedName name="_xlnm._FilterDatabase" localSheetId="10" hidden="1">Таблица!$B$2:$N$435</definedName>
    <definedName name="оборудование">'списки для таблицы'!$A$4:$A$6</definedName>
    <definedName name="регион">'Регионы присутствия'!$A$4:$A$90</definedName>
    <definedName name="Регион1">'Регионы присутствия'!$G$4:$G$47</definedName>
    <definedName name="Регион2">'Регионы присутствия'!$G$5:$G$9</definedName>
    <definedName name="тип">'списки для таблицы'!$A$8:$A$10</definedName>
    <definedName name="Формат">'списки для таблицы'!$A$1:$A$2</definedName>
  </definedNames>
  <calcPr calcId="144525"/>
  <pivotCaches>
    <pivotCache cacheId="506" r:id="rId12"/>
  </pivotCaches>
</workbook>
</file>

<file path=xl/calcChain.xml><?xml version="1.0" encoding="utf-8"?>
<calcChain xmlns="http://schemas.openxmlformats.org/spreadsheetml/2006/main">
  <c r="C18" i="14" l="1"/>
  <c r="A3" i="11" l="1"/>
  <c r="A4" i="11" s="1"/>
  <c r="A5" i="11" s="1"/>
  <c r="A6" i="11" s="1"/>
  <c r="K1" i="16" l="1"/>
  <c r="J1" i="16"/>
  <c r="I1" i="16"/>
  <c r="H1" i="16"/>
  <c r="G1" i="16"/>
  <c r="F1" i="16"/>
  <c r="E1" i="16"/>
  <c r="D1" i="16"/>
  <c r="C1" i="16"/>
  <c r="B1" i="16"/>
  <c r="A1" i="16"/>
  <c r="D7" i="14" l="1"/>
  <c r="D8" i="14"/>
  <c r="D15" i="14"/>
  <c r="D16" i="14"/>
  <c r="D18" i="14"/>
  <c r="D19" i="14"/>
  <c r="D20" i="14"/>
  <c r="D29" i="14"/>
  <c r="D30" i="14"/>
  <c r="D33" i="14"/>
  <c r="D34" i="14"/>
  <c r="D36" i="14"/>
  <c r="D37" i="14"/>
  <c r="D38" i="14"/>
  <c r="D39" i="14"/>
  <c r="D40" i="14"/>
  <c r="D41" i="14"/>
  <c r="D43" i="14"/>
  <c r="D44" i="14"/>
  <c r="D48" i="14"/>
  <c r="D49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7" i="14"/>
  <c r="D78" i="14"/>
  <c r="D79" i="14"/>
  <c r="D80" i="14"/>
  <c r="D81" i="14"/>
  <c r="D82" i="14"/>
  <c r="D83" i="14"/>
  <c r="D84" i="14"/>
  <c r="D85" i="14"/>
  <c r="C50" i="14" l="1"/>
  <c r="D50" i="14" s="1"/>
  <c r="C45" i="14"/>
  <c r="D45" i="14" s="1"/>
  <c r="C42" i="14"/>
  <c r="D42" i="14" s="1"/>
  <c r="C35" i="14"/>
  <c r="D35" i="14" s="1"/>
  <c r="C32" i="14"/>
  <c r="D32" i="14" s="1"/>
  <c r="C31" i="14"/>
  <c r="D31" i="14" s="1"/>
  <c r="D23" i="14"/>
  <c r="D22" i="14"/>
  <c r="C87" i="14" l="1"/>
  <c r="D87" i="14" s="1"/>
  <c r="C86" i="14"/>
  <c r="D86" i="14" s="1"/>
  <c r="C76" i="14" l="1"/>
  <c r="D76" i="14" s="1"/>
  <c r="C75" i="14"/>
  <c r="D75" i="14" s="1"/>
  <c r="C74" i="14"/>
  <c r="D74" i="14" s="1"/>
  <c r="C73" i="14"/>
  <c r="D73" i="14" s="1"/>
  <c r="C72" i="14"/>
  <c r="D72" i="14" s="1"/>
  <c r="C47" i="14"/>
  <c r="D47" i="14" s="1"/>
  <c r="C46" i="14"/>
  <c r="D46" i="14" s="1"/>
  <c r="D28" i="14"/>
  <c r="D27" i="14"/>
  <c r="D26" i="14"/>
  <c r="D25" i="14"/>
  <c r="D24" i="14"/>
  <c r="D21" i="14"/>
  <c r="D17" i="14"/>
  <c r="D14" i="14"/>
  <c r="D13" i="14"/>
  <c r="D12" i="14"/>
  <c r="D11" i="14"/>
  <c r="D10" i="14"/>
  <c r="D9" i="14"/>
  <c r="D6" i="14"/>
  <c r="D5" i="14"/>
  <c r="K9" i="15" l="1"/>
  <c r="K10" i="15" l="1"/>
  <c r="K11" i="15" s="1"/>
  <c r="K12" i="15" s="1"/>
  <c r="K13" i="15" s="1"/>
  <c r="K14" i="15" s="1"/>
  <c r="K15" i="15" s="1"/>
  <c r="D1" i="11"/>
  <c r="A18" i="15" l="1"/>
  <c r="A10" i="15"/>
  <c r="A11" i="15"/>
  <c r="A12" i="15"/>
  <c r="A16" i="15"/>
  <c r="A15" i="15"/>
  <c r="A17" i="15"/>
  <c r="K16" i="15"/>
  <c r="K17" i="15" s="1"/>
  <c r="K18" i="15" s="1"/>
  <c r="A14" i="15"/>
  <c r="A13" i="15"/>
  <c r="J4" i="14"/>
  <c r="K4" i="14"/>
  <c r="K1" i="8" l="1"/>
  <c r="J1" i="8"/>
  <c r="I1" i="8"/>
  <c r="H1" i="8"/>
  <c r="G1" i="8"/>
  <c r="F1" i="8"/>
  <c r="E1" i="8"/>
  <c r="D1" i="8"/>
  <c r="C1" i="8"/>
  <c r="B1" i="8"/>
  <c r="A1" i="8"/>
  <c r="B1" i="5"/>
  <c r="C1" i="5"/>
  <c r="D1" i="5"/>
  <c r="E1" i="5"/>
  <c r="F1" i="5"/>
  <c r="G1" i="5"/>
  <c r="H1" i="5"/>
  <c r="I1" i="5"/>
  <c r="J1" i="5"/>
  <c r="K1" i="5"/>
  <c r="L1" i="5"/>
  <c r="A1" i="5"/>
  <c r="B1" i="7"/>
  <c r="C1" i="7"/>
  <c r="D1" i="7"/>
  <c r="E1" i="7"/>
  <c r="F1" i="7"/>
  <c r="G1" i="7"/>
  <c r="H1" i="7"/>
  <c r="I1" i="7"/>
  <c r="J1" i="7"/>
  <c r="K1" i="7"/>
  <c r="A1" i="7"/>
  <c r="A7" i="11" l="1"/>
  <c r="A8" i="11" s="1"/>
  <c r="A9" i="11" l="1"/>
  <c r="A10" i="11" l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l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l="1"/>
  <c r="A114" i="11" l="1"/>
  <c r="A115" i="11" l="1"/>
  <c r="A116" i="11" l="1"/>
  <c r="A117" i="11" l="1"/>
  <c r="A118" i="11" l="1"/>
  <c r="A119" i="11" l="1"/>
  <c r="A120" i="11" l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F16" i="15" l="1"/>
  <c r="A354" i="1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G17" i="15"/>
  <c r="B18" i="15"/>
  <c r="F17" i="15"/>
  <c r="I17" i="15"/>
  <c r="F18" i="15"/>
  <c r="G18" i="15"/>
  <c r="D18" i="15"/>
  <c r="B17" i="15"/>
  <c r="J17" i="15"/>
  <c r="J18" i="15"/>
  <c r="C17" i="15"/>
  <c r="H17" i="15"/>
  <c r="C18" i="15"/>
  <c r="D17" i="15"/>
  <c r="I18" i="15"/>
  <c r="H18" i="15"/>
  <c r="E18" i="15"/>
  <c r="E17" i="15"/>
  <c r="G16" i="15"/>
  <c r="D16" i="15"/>
  <c r="H16" i="15"/>
  <c r="B16" i="15"/>
  <c r="C16" i="15"/>
  <c r="J16" i="15"/>
  <c r="I16" i="15"/>
  <c r="E16" i="15"/>
  <c r="C15" i="15"/>
  <c r="G15" i="15"/>
  <c r="I15" i="15"/>
  <c r="J15" i="15"/>
  <c r="B15" i="15"/>
  <c r="D15" i="15"/>
  <c r="H15" i="15"/>
  <c r="F15" i="15"/>
  <c r="E15" i="15"/>
  <c r="B14" i="15"/>
  <c r="F14" i="15"/>
  <c r="G14" i="15"/>
  <c r="J12" i="15"/>
  <c r="D14" i="15"/>
  <c r="E14" i="15"/>
  <c r="J14" i="15"/>
  <c r="I14" i="15"/>
  <c r="C14" i="15"/>
  <c r="H14" i="15"/>
  <c r="D9" i="15"/>
  <c r="G9" i="15"/>
  <c r="B9" i="15"/>
  <c r="E9" i="15"/>
  <c r="H9" i="15"/>
  <c r="I9" i="15"/>
  <c r="F9" i="15"/>
  <c r="J9" i="15"/>
  <c r="B12" i="15"/>
  <c r="C13" i="15"/>
  <c r="H10" i="15"/>
  <c r="D13" i="15"/>
  <c r="J13" i="15"/>
  <c r="I13" i="15"/>
  <c r="D11" i="15"/>
  <c r="B13" i="15"/>
  <c r="C12" i="15"/>
  <c r="E11" i="15"/>
  <c r="B11" i="15"/>
  <c r="G11" i="15"/>
  <c r="G10" i="15"/>
  <c r="E10" i="15"/>
  <c r="G12" i="15"/>
  <c r="E12" i="15"/>
  <c r="E13" i="15"/>
  <c r="H13" i="15"/>
  <c r="C10" i="15"/>
  <c r="I12" i="15"/>
  <c r="G13" i="15"/>
  <c r="H12" i="15"/>
  <c r="F13" i="15"/>
  <c r="D10" i="15"/>
  <c r="C11" i="15"/>
  <c r="F12" i="15"/>
  <c r="B10" i="15"/>
  <c r="F11" i="15"/>
  <c r="H11" i="15"/>
  <c r="J11" i="15"/>
  <c r="I10" i="15"/>
  <c r="J10" i="15"/>
  <c r="F10" i="15"/>
  <c r="D12" i="15"/>
  <c r="I11" i="15"/>
  <c r="C9" i="15" l="1"/>
</calcChain>
</file>

<file path=xl/comments1.xml><?xml version="1.0" encoding="utf-8"?>
<comments xmlns="http://schemas.openxmlformats.org/spreadsheetml/2006/main">
  <authors>
    <author>Larisa</author>
  </authors>
  <commentLis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>с 06.11.18 прекращает обслуживания юридических лиц и индивидуальных предпринимателей</t>
        </r>
      </text>
    </comment>
  </commentList>
</comments>
</file>

<file path=xl/sharedStrings.xml><?xml version="1.0" encoding="utf-8"?>
<sst xmlns="http://schemas.openxmlformats.org/spreadsheetml/2006/main" count="8170" uniqueCount="709">
  <si>
    <t>Город</t>
  </si>
  <si>
    <t>УБРиР / ВУЗ</t>
  </si>
  <si>
    <t>Екатеринбург</t>
  </si>
  <si>
    <t>Свердловская область</t>
  </si>
  <si>
    <t>Астрахань</t>
  </si>
  <si>
    <t>Астраханская область</t>
  </si>
  <si>
    <t>Барнаул</t>
  </si>
  <si>
    <t>Белгород</t>
  </si>
  <si>
    <t>Белгородская область</t>
  </si>
  <si>
    <t>Челябинск</t>
  </si>
  <si>
    <t>Челябинская область</t>
  </si>
  <si>
    <t>Волгоград</t>
  </si>
  <si>
    <t>Волгоградская область</t>
  </si>
  <si>
    <t>Каменск-Уральский</t>
  </si>
  <si>
    <t>Воронеж</t>
  </si>
  <si>
    <t>Воронежская область</t>
  </si>
  <si>
    <t>Курган</t>
  </si>
  <si>
    <t>Курганская область</t>
  </si>
  <si>
    <t>Магнитогорск</t>
  </si>
  <si>
    <t>Нижневартовск</t>
  </si>
  <si>
    <t>Тюменская область</t>
  </si>
  <si>
    <t>Тюмень</t>
  </si>
  <si>
    <t>Верхняя Пышма</t>
  </si>
  <si>
    <t>Первоуральск</t>
  </si>
  <si>
    <t>Нижняя Тура</t>
  </si>
  <si>
    <t>Серов</t>
  </si>
  <si>
    <t>Асбест</t>
  </si>
  <si>
    <t>Сургут</t>
  </si>
  <si>
    <t>Ижевск</t>
  </si>
  <si>
    <t>Республика Удмуртия</t>
  </si>
  <si>
    <t>Оренбург</t>
  </si>
  <si>
    <t>Оренбургская область</t>
  </si>
  <si>
    <t>Казань</t>
  </si>
  <si>
    <t>Республика Башкортостан</t>
  </si>
  <si>
    <t>Кемерово</t>
  </si>
  <si>
    <t>Кемеровская область</t>
  </si>
  <si>
    <t>Киров</t>
  </si>
  <si>
    <t>Кировская область</t>
  </si>
  <si>
    <t>Краснодар</t>
  </si>
  <si>
    <t>Краснодарский край</t>
  </si>
  <si>
    <t>Липецк</t>
  </si>
  <si>
    <t>Липецкая область</t>
  </si>
  <si>
    <t>Москва</t>
  </si>
  <si>
    <t>Московская область</t>
  </si>
  <si>
    <t>Набережные Челны</t>
  </si>
  <si>
    <t>Республика Татарстан</t>
  </si>
  <si>
    <t>Нижний Новгород</t>
  </si>
  <si>
    <t>Нижегородская область</t>
  </si>
  <si>
    <t>Новосибирск</t>
  </si>
  <si>
    <t>Новосибирская область</t>
  </si>
  <si>
    <t>Омск</t>
  </si>
  <si>
    <t>Омская область</t>
  </si>
  <si>
    <t>Орск</t>
  </si>
  <si>
    <t>Пермь</t>
  </si>
  <si>
    <t>Пермский край</t>
  </si>
  <si>
    <t>Самара</t>
  </si>
  <si>
    <t>Самарская область</t>
  </si>
  <si>
    <t>Санкт-Петербург</t>
  </si>
  <si>
    <t>Ленинградская область</t>
  </si>
  <si>
    <t>Балаково</t>
  </si>
  <si>
    <t>Саратовская область</t>
  </si>
  <si>
    <t>Саратов</t>
  </si>
  <si>
    <t>Березовский</t>
  </si>
  <si>
    <t>Ивдель</t>
  </si>
  <si>
    <t>Качканар</t>
  </si>
  <si>
    <t>Краснотурьинск</t>
  </si>
  <si>
    <t>Кушва</t>
  </si>
  <si>
    <t>Лесной</t>
  </si>
  <si>
    <t>Нижний Тагил</t>
  </si>
  <si>
    <t>Новоуральск</t>
  </si>
  <si>
    <t>Ревда</t>
  </si>
  <si>
    <t>Среднеуральск</t>
  </si>
  <si>
    <t>Сухой Лог</t>
  </si>
  <si>
    <t>Тавда</t>
  </si>
  <si>
    <t>Тольятти</t>
  </si>
  <si>
    <t>Томск</t>
  </si>
  <si>
    <t>Томская область</t>
  </si>
  <si>
    <t>Ульяновск</t>
  </si>
  <si>
    <t>Ульяновская область</t>
  </si>
  <si>
    <t>Салават</t>
  </si>
  <si>
    <t>Стерлитамак</t>
  </si>
  <si>
    <t>Чебоксары</t>
  </si>
  <si>
    <t>Чувашская республика</t>
  </si>
  <si>
    <t>Копейск</t>
  </si>
  <si>
    <t>Кыштым</t>
  </si>
  <si>
    <t>Миасс</t>
  </si>
  <si>
    <t>Озерск</t>
  </si>
  <si>
    <t>Снежинск</t>
  </si>
  <si>
    <t>Ростов-на-Дону</t>
  </si>
  <si>
    <t>Ростовская область</t>
  </si>
  <si>
    <t>Новокузнецк</t>
  </si>
  <si>
    <t>Нефтекамск</t>
  </si>
  <si>
    <t>Ярославль</t>
  </si>
  <si>
    <t>Ярославская область</t>
  </si>
  <si>
    <t>Пенза</t>
  </si>
  <si>
    <t>Пензенская область</t>
  </si>
  <si>
    <t>Сочи</t>
  </si>
  <si>
    <t>Красноярск</t>
  </si>
  <si>
    <t>Красноярский край</t>
  </si>
  <si>
    <t>Великий Новгород</t>
  </si>
  <si>
    <t>Новгородская область</t>
  </si>
  <si>
    <t>Орел</t>
  </si>
  <si>
    <t>Орловская область</t>
  </si>
  <si>
    <t>Белорецк</t>
  </si>
  <si>
    <t>Старый Оскол</t>
  </si>
  <si>
    <t>Вологда</t>
  </si>
  <si>
    <t>Вологодская область</t>
  </si>
  <si>
    <t>Тамбов</t>
  </si>
  <si>
    <t>Тамбовская область</t>
  </si>
  <si>
    <t>Адлер</t>
  </si>
  <si>
    <t>Анапа</t>
  </si>
  <si>
    <t>Брянск</t>
  </si>
  <si>
    <t>Брянская область</t>
  </si>
  <si>
    <t>Владимир</t>
  </si>
  <si>
    <t>Владимирская область</t>
  </si>
  <si>
    <t>Кунгур</t>
  </si>
  <si>
    <t>УБРиР</t>
  </si>
  <si>
    <t>Иркутск</t>
  </si>
  <si>
    <t>Иркутская область</t>
  </si>
  <si>
    <t>Партнер</t>
  </si>
  <si>
    <t>ГК Ритейл-Сервис</t>
  </si>
  <si>
    <t>Шевченко Олеся</t>
  </si>
  <si>
    <t>Отдел Внедрения</t>
  </si>
  <si>
    <t>Энже Рафикова</t>
  </si>
  <si>
    <t>e.rafikova@ov16.ru</t>
  </si>
  <si>
    <t>Вятка-Эко</t>
  </si>
  <si>
    <t>Белозёров Александр</t>
  </si>
  <si>
    <t>asb@v-eco.ru</t>
  </si>
  <si>
    <t>Торгмонтаж</t>
  </si>
  <si>
    <t>Александр Муравьев</t>
  </si>
  <si>
    <t>muravev.a.v@tm-ast.ru</t>
  </si>
  <si>
    <t>Анадо</t>
  </si>
  <si>
    <t>Ольга Курбанова</t>
  </si>
  <si>
    <t>ok@anado.ru</t>
  </si>
  <si>
    <t>Ритм-Сервис</t>
  </si>
  <si>
    <t>Игорь Попцов</t>
  </si>
  <si>
    <t>igor@stk59.ru</t>
  </si>
  <si>
    <t>Витма-С</t>
  </si>
  <si>
    <t>Дмитрий Прожерин</t>
  </si>
  <si>
    <t>750888@vitma-s.ru</t>
  </si>
  <si>
    <t>Авангард</t>
  </si>
  <si>
    <t>Сергей Певнев</t>
  </si>
  <si>
    <t>autom@avbr.ru</t>
  </si>
  <si>
    <t>СистемСервис СПБ</t>
  </si>
  <si>
    <t>Денис Конышев</t>
  </si>
  <si>
    <t>РИК</t>
  </si>
  <si>
    <t>Чириманов Василий Сергеевич</t>
  </si>
  <si>
    <t>Эней</t>
  </si>
  <si>
    <t>Толстиков Андрей Николаевич</t>
  </si>
  <si>
    <t>ФАРАОН</t>
  </si>
  <si>
    <t xml:space="preserve"> Алексей Сустатов </t>
  </si>
  <si>
    <t>Гамаюн</t>
  </si>
  <si>
    <t>Артем Никишин</t>
  </si>
  <si>
    <t xml:space="preserve">Александр Стамбровский </t>
  </si>
  <si>
    <t>partner@servisspb.ru</t>
  </si>
  <si>
    <t>Почта</t>
  </si>
  <si>
    <t>ndedusenko@yandex</t>
  </si>
  <si>
    <t>(8442) 27-40-40, 28-35-35</t>
  </si>
  <si>
    <t xml:space="preserve">ПНП Сервис </t>
  </si>
  <si>
    <t>v.dahin@fregat-vc.ru</t>
  </si>
  <si>
    <t xml:space="preserve"> Дахин Владимир</t>
  </si>
  <si>
    <t>Фрегат Воронеж</t>
  </si>
  <si>
    <t>avt@orient-96.ru</t>
  </si>
  <si>
    <t>Вероника Тамиева</t>
  </si>
  <si>
    <t xml:space="preserve">Ориент-96 </t>
  </si>
  <si>
    <t>attkkm@yandex.ru, anna.att@mail.ru</t>
  </si>
  <si>
    <t xml:space="preserve">АСТРАХАНЬТОРГТЕХНИКА ООО </t>
  </si>
  <si>
    <t>Алексей Шевченко</t>
  </si>
  <si>
    <t>Аист Липецк</t>
  </si>
  <si>
    <t xml:space="preserve">a.loburev@torg-i.ru </t>
  </si>
  <si>
    <t>Александр Лобурев</t>
  </si>
  <si>
    <t>Торг Инвест</t>
  </si>
  <si>
    <t>Алексей Толстов</t>
  </si>
  <si>
    <t>Патрик Омск</t>
  </si>
  <si>
    <t>Роман Зыков</t>
  </si>
  <si>
    <t xml:space="preserve">Компас-Т </t>
  </si>
  <si>
    <t>ФИО ответсвенного сотрудника</t>
  </si>
  <si>
    <t>Телефон партнера</t>
  </si>
  <si>
    <t>Ориент-130</t>
  </si>
  <si>
    <t>mobilkkm@mail.ru</t>
  </si>
  <si>
    <t>zamkovoy@f-trade.ru</t>
  </si>
  <si>
    <t xml:space="preserve">Формула Торговли </t>
  </si>
  <si>
    <t>Андрей Замковой</t>
  </si>
  <si>
    <t>(961)186-22-22</t>
  </si>
  <si>
    <t>1c.ru@mail.ru</t>
  </si>
  <si>
    <t xml:space="preserve">ИП Петров Владислав </t>
  </si>
  <si>
    <t>sale@ctorik.ru</t>
  </si>
  <si>
    <t>(8512) 33-66-95, 34-13-96</t>
  </si>
  <si>
    <t>(3852) 282-582 доб. 295</t>
  </si>
  <si>
    <t>(342) 241-66-30</t>
  </si>
  <si>
    <t>(914) 256-73-53</t>
  </si>
  <si>
    <t xml:space="preserve">v.sysoev@infoservis.su </t>
  </si>
  <si>
    <t>(4722) 32-45-49</t>
  </si>
  <si>
    <t>Инфосервис</t>
  </si>
  <si>
    <t xml:space="preserve">tea@kkm18.ru </t>
  </si>
  <si>
    <t>Скат</t>
  </si>
  <si>
    <t xml:space="preserve">abramov.d@ckgroup-samara.ru </t>
  </si>
  <si>
    <t xml:space="preserve">(846) 300-45-45 </t>
  </si>
  <si>
    <t>ЦТО Самойленко и К</t>
  </si>
  <si>
    <t xml:space="preserve">faraon@overta.ru </t>
  </si>
  <si>
    <t xml:space="preserve">info@asf-trade.ru </t>
  </si>
  <si>
    <t>АСФ</t>
  </si>
  <si>
    <t>(3952) 280-780</t>
  </si>
  <si>
    <t xml:space="preserve">info@ext-group.ru </t>
  </si>
  <si>
    <t>Лаборатория EXT</t>
  </si>
  <si>
    <t xml:space="preserve">sales@pos-atm.ru </t>
  </si>
  <si>
    <t>ПОС-АТМ</t>
  </si>
  <si>
    <t xml:space="preserve">info@algoritm-t.ru </t>
  </si>
  <si>
    <t>(3452) 98-04-76</t>
  </si>
  <si>
    <t>Алгоритм -Т</t>
  </si>
  <si>
    <t xml:space="preserve">sim563779@yandex.ru </t>
  </si>
  <si>
    <t>СИМ</t>
  </si>
  <si>
    <t xml:space="preserve">nfo@tpufa.ru </t>
  </si>
  <si>
    <t>Торговый проект</t>
  </si>
  <si>
    <t xml:space="preserve">info@kreor.ru </t>
  </si>
  <si>
    <t>Креор</t>
  </si>
  <si>
    <t xml:space="preserve">volgograd@f-trade.ru </t>
  </si>
  <si>
    <t>(8442) 78-03-38</t>
  </si>
  <si>
    <t>Формула торговли</t>
  </si>
  <si>
    <t xml:space="preserve">samara@f-trade.ru </t>
  </si>
  <si>
    <t>(846) 206-03-38</t>
  </si>
  <si>
    <t xml:space="preserve">info@itorel.ru </t>
  </si>
  <si>
    <t>Авалон</t>
  </si>
  <si>
    <t>roleks07@mail.ru</t>
  </si>
  <si>
    <t>Ролекс</t>
  </si>
  <si>
    <t xml:space="preserve">info@asmed.ru </t>
  </si>
  <si>
    <t>(4922) 37-22-77</t>
  </si>
  <si>
    <t>Системы автоматизации</t>
  </si>
  <si>
    <t xml:space="preserve">ov@ovc.ru </t>
  </si>
  <si>
    <t>ОКА- Волга</t>
  </si>
  <si>
    <t>axioma@lipetsk.ru</t>
  </si>
  <si>
    <t>Аксиома</t>
  </si>
  <si>
    <t>artem@orengam.ru</t>
  </si>
  <si>
    <t xml:space="preserve">info@aist48.ru </t>
  </si>
  <si>
    <t>tolstikov@eney.ru</t>
  </si>
  <si>
    <t xml:space="preserve">Nick@kompas.tomsk.ru </t>
  </si>
  <si>
    <t>ИП Воложанин Е.М.</t>
  </si>
  <si>
    <t xml:space="preserve"> Евгений</t>
  </si>
  <si>
    <t>(34341) 2-20-36, 2-39-28</t>
  </si>
  <si>
    <t>evm71@mail.ru</t>
  </si>
  <si>
    <t>ИП Зельский А.Н.</t>
  </si>
  <si>
    <t>Дмитрий Андреевич</t>
  </si>
  <si>
    <t>elita01@yandex.ru</t>
  </si>
  <si>
    <t>Интегра</t>
  </si>
  <si>
    <t>Шарапов Артём</t>
  </si>
  <si>
    <t xml:space="preserve"> artural@mail.ru</t>
  </si>
  <si>
    <t>ИТБ</t>
  </si>
  <si>
    <t>Дмитрий Янковский</t>
  </si>
  <si>
    <t>(3452) 28-33-34</t>
  </si>
  <si>
    <t>info@bit-72.ru</t>
  </si>
  <si>
    <t>Кассовые системы</t>
  </si>
  <si>
    <t>Андрей Куренев</t>
  </si>
  <si>
    <t>kurenev@gmail.com</t>
  </si>
  <si>
    <t>Компас</t>
  </si>
  <si>
    <t>Васильев Иван</t>
  </si>
  <si>
    <t>3720cu@mail.ru</t>
  </si>
  <si>
    <t>ИП Матулла Н.А.</t>
  </si>
  <si>
    <t>(3519) 34-75-01</t>
  </si>
  <si>
    <t>lux@mgn.ru</t>
  </si>
  <si>
    <t>ПКФ Импульс</t>
  </si>
  <si>
    <t>Валентина Владимировна</t>
  </si>
  <si>
    <t xml:space="preserve">(351) 261-06-40 </t>
  </si>
  <si>
    <t>impulschel@mail.ru</t>
  </si>
  <si>
    <t>Програмтех</t>
  </si>
  <si>
    <t>(861) 292-46-16</t>
  </si>
  <si>
    <t>ivanova@1cto.r</t>
  </si>
  <si>
    <t>СБ-Сэйл</t>
  </si>
  <si>
    <t>Мифтахутдинов Станислав</t>
  </si>
  <si>
    <t>ms@softbalance.ru</t>
  </si>
  <si>
    <t>Смирнов Дмитрий Игоревич</t>
  </si>
  <si>
    <t>Дмитрий</t>
  </si>
  <si>
    <t>d.i.smirnov@rambler.ru</t>
  </si>
  <si>
    <t>Субконто Урал</t>
  </si>
  <si>
    <t>Александр</t>
  </si>
  <si>
    <t>a.kileev@1c-nt.ru</t>
  </si>
  <si>
    <t>Техноком</t>
  </si>
  <si>
    <t>Гурский Павел Юрьевич</t>
  </si>
  <si>
    <t>tech2003@yandex.ru</t>
  </si>
  <si>
    <t>Техноцентр</t>
  </si>
  <si>
    <t>Брусанов Алексей</t>
  </si>
  <si>
    <t>(3452) 500-058, 500-056</t>
  </si>
  <si>
    <t>cto72@mail.ru</t>
  </si>
  <si>
    <t>Цуканов Павел Леонидович</t>
  </si>
  <si>
    <t>Лариса Борисовна</t>
  </si>
  <si>
    <t>chernyavskaya66@mail.ru</t>
  </si>
  <si>
    <t>Элита-сервис</t>
  </si>
  <si>
    <t>Евгений Александрович</t>
  </si>
  <si>
    <t>ЭНТАСК-М</t>
  </si>
  <si>
    <t>Александр Федорович</t>
  </si>
  <si>
    <t>7889312@mail.ru</t>
  </si>
  <si>
    <t>Эстех</t>
  </si>
  <si>
    <t>Никишин Артем</t>
  </si>
  <si>
    <t>(3532) 977-911</t>
  </si>
  <si>
    <t>968100@bk.ru</t>
  </si>
  <si>
    <t>ЭТИМ</t>
  </si>
  <si>
    <t>Иванова Екатерина</t>
  </si>
  <si>
    <t>Владивосток</t>
  </si>
  <si>
    <t>Приморский край</t>
  </si>
  <si>
    <t>Кислицына Екатерина</t>
  </si>
  <si>
    <t>Регион</t>
  </si>
  <si>
    <t>(8172) 72-88-88</t>
  </si>
  <si>
    <t>(4742) 22-77-26, 23-27-30</t>
  </si>
  <si>
    <t>(8412) 44-59-96, (8412) 44-87-28</t>
  </si>
  <si>
    <t>(34783) 4-25-58</t>
  </si>
  <si>
    <t>(8422) 41-78-73, (9510) 99-98-83</t>
  </si>
  <si>
    <t>Ханты-Мансийский автономный округ</t>
  </si>
  <si>
    <t>patrik@mail.ru</t>
  </si>
  <si>
    <t xml:space="preserve">(843) 207-06-09, (843) 290-00-86, (987) 290-00-86 </t>
  </si>
  <si>
    <t>(343) 216-57-43, 216-57-44</t>
  </si>
  <si>
    <t>(923) 611-22-88</t>
  </si>
  <si>
    <t>(977) 412-60-82</t>
  </si>
  <si>
    <t>(495) 788-93-05</t>
  </si>
  <si>
    <t>(910) 100-14-60, (831) 429-00-99 вн.6506</t>
  </si>
  <si>
    <t>(909) 565-99-53, (391)212-11-44</t>
  </si>
  <si>
    <t>(923) 282-33-18</t>
  </si>
  <si>
    <t>(906) 277-48-78</t>
  </si>
  <si>
    <t>(980) 359-60-02</t>
  </si>
  <si>
    <t>(913) 488-12-66</t>
  </si>
  <si>
    <t>(912) 805-44-23</t>
  </si>
  <si>
    <t>(913) 651-58-00</t>
  </si>
  <si>
    <t>(987) 847-79-11</t>
  </si>
  <si>
    <t>(927) 223-38-51</t>
  </si>
  <si>
    <t>(950) 558-77-06</t>
  </si>
  <si>
    <t>(950) 656-20-06</t>
  </si>
  <si>
    <t>(3452) 467-497,759-600</t>
  </si>
  <si>
    <t>(351) 907-78-03</t>
  </si>
  <si>
    <t>(8352) 55-19-67</t>
  </si>
  <si>
    <t>(4752) 70-34-35,8(953)124-77-76</t>
  </si>
  <si>
    <t>(951) 116-76-56, 8(922)631-02-21</t>
  </si>
  <si>
    <t>(3412) 956-866, (3412) 958-488</t>
  </si>
  <si>
    <t>(343) 216-57-43, 216-57-78</t>
  </si>
  <si>
    <t xml:space="preserve">Штрих-код </t>
  </si>
  <si>
    <t>СДВ ООО</t>
  </si>
  <si>
    <t>Еремин Максим Сергеевич</t>
  </si>
  <si>
    <t>(8332) 415-515 доб. 203</t>
  </si>
  <si>
    <t>eremin@denvic.ru</t>
  </si>
  <si>
    <t>(909) 543-01-60</t>
  </si>
  <si>
    <t>(812) 334-22-22, 325-53-00</t>
  </si>
  <si>
    <t>(4862) 720-016,7486</t>
  </si>
  <si>
    <t>(800) 333-31-73</t>
  </si>
  <si>
    <t>(34365) 7-49-22</t>
  </si>
  <si>
    <t>(3496) 428-164</t>
  </si>
  <si>
    <t>(3452) 759-600</t>
  </si>
  <si>
    <t>(831) 262-16-22</t>
  </si>
  <si>
    <t xml:space="preserve">(843) 207-06-09, (843) 290-00-86 
(987) 290-00-86 </t>
  </si>
  <si>
    <t>(8332) 211-711</t>
  </si>
  <si>
    <t>(995) 263-75-12</t>
  </si>
  <si>
    <t>(343) 216-57-47</t>
  </si>
  <si>
    <t>С партнерами АТОЛ осуществляется взаимодействие по следующим направлениям:
1. По программе "Отличный безналичный"
2. По продаже онлайн-касс "Эвотор"</t>
  </si>
  <si>
    <t>ООО "АСПЕКТ"</t>
  </si>
  <si>
    <t>7 (499) 404-13-47, 8-977-412-60-82</t>
  </si>
  <si>
    <t>a.loburev@aspectmsk.ru</t>
  </si>
  <si>
    <t>Рязанская область</t>
  </si>
  <si>
    <t>Рязань</t>
  </si>
  <si>
    <t>Октябрьский</t>
  </si>
  <si>
    <t>Хабаровская область</t>
  </si>
  <si>
    <t>Хабаровск</t>
  </si>
  <si>
    <t>Константин Мышкин</t>
  </si>
  <si>
    <t>ubrr@tehpos.ru</t>
  </si>
  <si>
    <t>Уфа</t>
  </si>
  <si>
    <t>Республика Бурятия</t>
  </si>
  <si>
    <t>Улан-Удэ</t>
  </si>
  <si>
    <t>Альфа 96</t>
  </si>
  <si>
    <t>Резников Михаил</t>
  </si>
  <si>
    <t>(343) 351-74-47</t>
  </si>
  <si>
    <t>info@alfa-ek.ru</t>
  </si>
  <si>
    <t>ЦТО КСМ</t>
  </si>
  <si>
    <t>Елена Анварова</t>
  </si>
  <si>
    <t>(343) 331-19-93, 331-25-47</t>
  </si>
  <si>
    <t>anvaria@mail.ru</t>
  </si>
  <si>
    <t>Удмуртская республика</t>
  </si>
  <si>
    <t>Партнер ООО "Ориент-96"</t>
  </si>
  <si>
    <t>Нет</t>
  </si>
  <si>
    <t>Формат обслуживания</t>
  </si>
  <si>
    <t>Оборудование</t>
  </si>
  <si>
    <t>Перечень оборудования</t>
  </si>
  <si>
    <t>Шадринск</t>
  </si>
  <si>
    <t>Верхняя Салда</t>
  </si>
  <si>
    <t xml:space="preserve">(343) 331-19-93, 331-25-47, </t>
  </si>
  <si>
    <t>Тобольск</t>
  </si>
  <si>
    <t>Петров Владислав</t>
  </si>
  <si>
    <t>ВУЗ</t>
  </si>
  <si>
    <t>Комментарий</t>
  </si>
  <si>
    <t>Дистанционно</t>
  </si>
  <si>
    <t>8 (800) 550-90-96</t>
  </si>
  <si>
    <t>8 (800) 551 35 33</t>
  </si>
  <si>
    <t>TEHPOS /ИП Валиуллин М.Г./</t>
  </si>
  <si>
    <t>Сайт</t>
  </si>
  <si>
    <t>https://tehpos.ru/</t>
  </si>
  <si>
    <t>МИРБЕЗНАЛА /ИП Рейза Д.Л./</t>
  </si>
  <si>
    <t>Козубов Евгений</t>
  </si>
  <si>
    <t>http://16.mirbeznala.ru/</t>
  </si>
  <si>
    <t>zakaz@mirbeznala.ru</t>
  </si>
  <si>
    <t>Рустерминал /ООО Рустерминал/</t>
  </si>
  <si>
    <t>Отдел продаж</t>
  </si>
  <si>
    <t>8 (800) 505 92-05, доб. 2</t>
  </si>
  <si>
    <t>info@rus-terminal.ru</t>
  </si>
  <si>
    <t>http://rus-terminal.ru/</t>
  </si>
  <si>
    <t>очно</t>
  </si>
  <si>
    <t>терминалы</t>
  </si>
  <si>
    <t>онлайн-кассы</t>
  </si>
  <si>
    <t>терминалы+онлайн-кассы</t>
  </si>
  <si>
    <t>новое</t>
  </si>
  <si>
    <t>б/у</t>
  </si>
  <si>
    <t>новое+б/у</t>
  </si>
  <si>
    <t>Фирма Маст</t>
  </si>
  <si>
    <t>Рыбак Дарья</t>
  </si>
  <si>
    <t xml:space="preserve">8 (4852) 581 458, +7 (999) 786 75 22  </t>
  </si>
  <si>
    <t>vesy@mact.ru</t>
  </si>
  <si>
    <t>Арктур-Сервис</t>
  </si>
  <si>
    <t>Иманаев Олег</t>
  </si>
  <si>
    <t>Попцов Игорь</t>
  </si>
  <si>
    <t>8 (342) 258 03 27, 8 (342) 258 03 73</t>
  </si>
  <si>
    <t>Sales@arcturs.ru</t>
  </si>
  <si>
    <t>Б/у и новые POS-терминалы в наличии с установленным программным обеспечением банка ПАО УБРиР и готовы к работе. Подбор оборудования под вашу деятельность. Удаленная настройка и подключение POS-терминала к онлайн-кассе или 1С. Гарантия на б/у оборудование от 3 до 12 месяцев. Онлай-кассы АТОЛ, Меркурий, Эвотор, Дримкас, МТС. Фискальные накопители. Электронная цифровая подпись. Бесплатная доставка по всей России для клиентов банка УБРиР. Рассрочка до 4-х месяцев. Техподдержка клиентов по бесплатному номеру 8 800 550 90 96.</t>
  </si>
  <si>
    <t>8 (800) 550-90-96,
8 (343) 383-35-96</t>
  </si>
  <si>
    <t>8 (800) 550-90-96,
8 (341) 277-20-87</t>
  </si>
  <si>
    <t>8 (800) 550-90-96,
8 (495) 005-78-96</t>
  </si>
  <si>
    <t>8 (800) 550-90-96,
8 (812) 777-16-59</t>
  </si>
  <si>
    <t>8 (800) 550-90-96,
8 (347) 262-78-62</t>
  </si>
  <si>
    <t>Данное предложение только для клиентов ПАО УБРиР / АО ВУЗ-банк*: 1. Годовое обслуживание бесплатно, 2. Сим-карта в подарок с годовым предоплаченным тарифом 700 руб. в год 3. Рассрочка до 12 месяцев * Можно выбрать только одно предложение на выбор</t>
  </si>
  <si>
    <t xml:space="preserve">Рассрочка, Гарантия </t>
  </si>
  <si>
    <t>(пусто)</t>
  </si>
  <si>
    <t>МВЗ</t>
  </si>
  <si>
    <t>Наименование канала продаж УБРиР</t>
  </si>
  <si>
    <t>Область</t>
  </si>
  <si>
    <t>БТП/НТК</t>
  </si>
  <si>
    <t>Дивизион</t>
  </si>
  <si>
    <t>DHL</t>
  </si>
  <si>
    <t>комментарий</t>
  </si>
  <si>
    <t>ОТОБиТ</t>
  </si>
  <si>
    <t>ДПКП</t>
  </si>
  <si>
    <t>Шишкина Т.</t>
  </si>
  <si>
    <t>Ромашкина И.В.</t>
  </si>
  <si>
    <t>Центр доставки</t>
  </si>
  <si>
    <t>ЦД</t>
  </si>
  <si>
    <t>РВ</t>
  </si>
  <si>
    <t>Проект "Растем вместе"</t>
  </si>
  <si>
    <t>БТП РВ</t>
  </si>
  <si>
    <t>-</t>
  </si>
  <si>
    <t>ГСЭ</t>
  </si>
  <si>
    <t>ЦРУ ДО</t>
  </si>
  <si>
    <t>ДO "Парковый"</t>
  </si>
  <si>
    <t>БТП</t>
  </si>
  <si>
    <t>ДО "Центральный"</t>
  </si>
  <si>
    <t>не обслуживает ЮЛ</t>
  </si>
  <si>
    <t>ДО "Чкаловский"</t>
  </si>
  <si>
    <t>ДО "ОПЕРО"</t>
  </si>
  <si>
    <t>ДО "ЦОУ"</t>
  </si>
  <si>
    <t>ДО "Ботанический"</t>
  </si>
  <si>
    <t>ДО "Вознесенский"</t>
  </si>
  <si>
    <t>ДО "Каменные палатки"</t>
  </si>
  <si>
    <t>ДО "Пионерский"</t>
  </si>
  <si>
    <t>ДО "Академический"</t>
  </si>
  <si>
    <t>ДО "Солнечный"</t>
  </si>
  <si>
    <t>ДО "Индустриальный"</t>
  </si>
  <si>
    <t>ДО "Белореченский"</t>
  </si>
  <si>
    <t>ДО "Надеждинский"</t>
  </si>
  <si>
    <t>ДО "Ритм"</t>
  </si>
  <si>
    <t>ДО "Основинский"</t>
  </si>
  <si>
    <t>Филиал "ССБ"</t>
  </si>
  <si>
    <t>ДО "Набережный"</t>
  </si>
  <si>
    <t>ДО "Орджоникидзевский"</t>
  </si>
  <si>
    <t>ДО "Молодежный" филиала ССБ"</t>
  </si>
  <si>
    <t>ДО "Де Геннин"</t>
  </si>
  <si>
    <t>ДО "Центр банковского обслуживания"</t>
  </si>
  <si>
    <t>ДО "Вознесенский"-2</t>
  </si>
  <si>
    <t>ОО "Ижевский" Филиала "Пермский"</t>
  </si>
  <si>
    <t>Поволжье</t>
  </si>
  <si>
    <t>ОО "Оренбургский" Филиала "Уфимский"</t>
  </si>
  <si>
    <t>ОО "Казанский" Филиала "Уфимский"</t>
  </si>
  <si>
    <t>ОО "Барнаульский" Филиала "Новосибирский"</t>
  </si>
  <si>
    <t>Алтайский край</t>
  </si>
  <si>
    <t>Сибирь</t>
  </si>
  <si>
    <t>ОO "Белгородский" Филиала "Воронежский"</t>
  </si>
  <si>
    <t>Центр</t>
  </si>
  <si>
    <t>ОО "Волгоградский" Филиала "Краснодарский"</t>
  </si>
  <si>
    <t>Юг</t>
  </si>
  <si>
    <t>Филиал "Воронежский"</t>
  </si>
  <si>
    <t>ДО "Левобережный" Филиала "Воронежский"</t>
  </si>
  <si>
    <t>ОО "Кемеровский" Филиала "Новосибирский"</t>
  </si>
  <si>
    <t>Филиал "Кировский"</t>
  </si>
  <si>
    <t>ДО "ЦФУ" Филиал "Кировский"</t>
  </si>
  <si>
    <t>Филиал "Краснодарский"</t>
  </si>
  <si>
    <t>ОО "Курганский"</t>
  </si>
  <si>
    <t>Западная Сибирь</t>
  </si>
  <si>
    <t>ОО "Липецкий" Филиала "Воронежский"</t>
  </si>
  <si>
    <t xml:space="preserve">Филиал  "Московский"  </t>
  </si>
  <si>
    <t>ОО "Набережные Челны" Филиала "Уфимский"</t>
  </si>
  <si>
    <t>ОО «Нижневартовский»</t>
  </si>
  <si>
    <t>ХМАО</t>
  </si>
  <si>
    <t>ОО "Нижегородский" филиала "Пермский"</t>
  </si>
  <si>
    <t>Филиал "Новосибирский"</t>
  </si>
  <si>
    <t>ДО "Студенческий" Филиала "Новосибирский"</t>
  </si>
  <si>
    <t>ДО "Заельцовский" Филиала "Новосибирский"</t>
  </si>
  <si>
    <t>ОО "Омский" филиала "Новосибирский"</t>
  </si>
  <si>
    <t>ОО "Орский" Филиала "Уфимский"</t>
  </si>
  <si>
    <t>Филиал "Пермский"</t>
  </si>
  <si>
    <t>Средний Урал</t>
  </si>
  <si>
    <t>ДО "Мотовилихинский" филиала Пермский"</t>
  </si>
  <si>
    <t>ДО "Светлый" филиала "Пермский"  </t>
  </si>
  <si>
    <t>ДО "Виктория" филиала "Пермский"</t>
  </si>
  <si>
    <t>ДО "Закамский" Филиала "Пермский"</t>
  </si>
  <si>
    <t>ДО "Кунгурский"</t>
  </si>
  <si>
    <t>ОО "Самарский" Филиала "Пермский"</t>
  </si>
  <si>
    <t>Филиал "Санкт-Петербургский"</t>
  </si>
  <si>
    <t>ДО "Петровский" Филиала "Санкт-Петербургский"</t>
  </si>
  <si>
    <t>ОО "Балаковский" филиала "Уфимскмй"</t>
  </si>
  <si>
    <t>ОО "Центральный" Филиала "Уфимский"</t>
  </si>
  <si>
    <t>ОО "Тарховский" филиала Уфимский"</t>
  </si>
  <si>
    <t xml:space="preserve">ДО "Асбестовский" </t>
  </si>
  <si>
    <t>ДО "Березовский"</t>
  </si>
  <si>
    <t>ДО "Металлург"</t>
  </si>
  <si>
    <t>ДО "Ивдельский" Филиала "Серовский"</t>
  </si>
  <si>
    <t>ДО "Каменский"</t>
  </si>
  <si>
    <t>ДО "Салют"</t>
  </si>
  <si>
    <t>ДО "Горно-Металлургический"</t>
  </si>
  <si>
    <t>ДО "Краснотурьинский"</t>
  </si>
  <si>
    <t>ДО "Кушвинский"</t>
  </si>
  <si>
    <t>ДО "Лесной"</t>
  </si>
  <si>
    <t>ДО "Нижне-Тагильский"</t>
  </si>
  <si>
    <t>ДО "Демидовский"</t>
  </si>
  <si>
    <t>ДО "Уральский" филиала "ССБ"</t>
  </si>
  <si>
    <t>ДО "Нижнетуринский"</t>
  </si>
  <si>
    <t>Филиал "Новоуральский"</t>
  </si>
  <si>
    <t>ДО "Южный"</t>
  </si>
  <si>
    <t>ДО "Трубник"</t>
  </si>
  <si>
    <t>ДО "Ревдинский"</t>
  </si>
  <si>
    <t>Филиал "Серовский"</t>
  </si>
  <si>
    <t>ДО "Среднеуральский"</t>
  </si>
  <si>
    <t>ДО "Сухоложский"</t>
  </si>
  <si>
    <t>ДО "Тавдинский"</t>
  </si>
  <si>
    <t>ОО "Тольяттинский" филиала "Пермский"</t>
  </si>
  <si>
    <t xml:space="preserve">ОО "Томский" Филиала "Новосибирский" </t>
  </si>
  <si>
    <t>ОО «Тюменский»</t>
  </si>
  <si>
    <t>ОО "Ульяновский" Филиала "Пермский"</t>
  </si>
  <si>
    <t>ДО "Салават" филиала "Уфимский"</t>
  </si>
  <si>
    <t>ДО "НУР" Филиала "Уфимский"</t>
  </si>
  <si>
    <t>Филиал "Уфимский"</t>
  </si>
  <si>
    <t>ДО "ДАН" филиала "Уфимский" </t>
  </si>
  <si>
    <t>ДО "Иремель" Филиала "Уфимский" </t>
  </si>
  <si>
    <t>ДО "Агидель" Филиала "Уфимский"</t>
  </si>
  <si>
    <t>ДО "Караидель" Филиала "Уфимский"</t>
  </si>
  <si>
    <t>ДО "Инзер" Филиала "Уфимский"</t>
  </si>
  <si>
    <t>ОО "Чебоксарский" филиала "Уфимский"</t>
  </si>
  <si>
    <t>ДО "Знамя" Филиала "Южно-Уральский"</t>
  </si>
  <si>
    <t>Южный Урал</t>
  </si>
  <si>
    <t>ДО "Кыштымский" Филиала "Маяк"</t>
  </si>
  <si>
    <t>ДО "Магнитогорский" Филиала "Южно-Уральский"</t>
  </si>
  <si>
    <t>ДО "Миасский" Филиала "Южно-Уральский"</t>
  </si>
  <si>
    <t>Филиал "Маяк"</t>
  </si>
  <si>
    <t>ДО "Снежинский" Филиала "Маяк"</t>
  </si>
  <si>
    <t>Филиал "Южно-Уральский"</t>
  </si>
  <si>
    <t>ДО "Победа" Филиала "Южно-Уральский"</t>
  </si>
  <si>
    <t>ДО "Звездный" Филиала "Южно-Уральский"</t>
  </si>
  <si>
    <t>ДО "Слава" Филиала "Южно-Уральский"</t>
  </si>
  <si>
    <t>ДО "Центр кредитования" филиала "Южно-Уральский"</t>
  </si>
  <si>
    <t>ДО "Вымпел" Филиала "Южно-Уральский"</t>
  </si>
  <si>
    <t>ОО "Пушкинский" Филиала "Пермский"</t>
  </si>
  <si>
    <t>ОО "Ростовский" Филиала "Краснодарский"</t>
  </si>
  <si>
    <t>ДО "Озерский" Филиала "Маяк"</t>
  </si>
  <si>
    <t>ОО "Курский" Филиала "Воронежский"</t>
  </si>
  <si>
    <t>Курск</t>
  </si>
  <si>
    <t>Курская</t>
  </si>
  <si>
    <t>ОО "Сургутский" ПАО КБ "УБРиР"</t>
  </si>
  <si>
    <t>ОО "Астраханский" филиала "Краснодарский"</t>
  </si>
  <si>
    <t>ДО "Идель" Филиала "Уфимский"</t>
  </si>
  <si>
    <t>ДО "Маяк" ПАО КБ "УБРиР"</t>
  </si>
  <si>
    <t>ДО "Кыштымский" ПАО КБ "УБРиР"</t>
  </si>
  <si>
    <t>ДО "Снежинский" ПАО КБ "УБРиР"</t>
  </si>
  <si>
    <t>ДО "Озерский" ПАО КБ "УБРиР"</t>
  </si>
  <si>
    <t xml:space="preserve">ОО № 6899 Филиала "Новосибирский" </t>
  </si>
  <si>
    <t>ЛС</t>
  </si>
  <si>
    <t>Легкая сеть</t>
  </si>
  <si>
    <t>ОО № 8009 Филиала "Пермский"</t>
  </si>
  <si>
    <t>ОО № 8044 Филиала "Воронежский"</t>
  </si>
  <si>
    <t>ОО № 8066 Филиала "Уфимский"</t>
  </si>
  <si>
    <t xml:space="preserve">ДО № 8068 Филиала "Краснодарский" </t>
  </si>
  <si>
    <t>ДО № 8070 Филиала "Уфимский"</t>
  </si>
  <si>
    <t>ОО № 8090 Филиала "Новосибирский"</t>
  </si>
  <si>
    <t>ККО № 8114 ПАО КБ "УБРиР"</t>
  </si>
  <si>
    <t>ОО № 8129 филиала "Воронежский"</t>
  </si>
  <si>
    <t>ДО № 8209 Филиала "Уфимский"</t>
  </si>
  <si>
    <t>ОО № 8220 Филиала "Воронежский"</t>
  </si>
  <si>
    <t>ОО № 8216 Филиала "Санкт-Петербургский"</t>
  </si>
  <si>
    <t>ОО № 8234 Филиала "Воронежский"</t>
  </si>
  <si>
    <t xml:space="preserve">ДО № 8232 Филиала "Краснодарский" </t>
  </si>
  <si>
    <t>ДО № 8259 Филиала "Краснодарский"</t>
  </si>
  <si>
    <t>ОО № 8243 Филиала "Московский"</t>
  </si>
  <si>
    <t>ОО № 8306 филиала "Московский"</t>
  </si>
  <si>
    <t xml:space="preserve">ДО № 8481 Филиала "Московский" </t>
  </si>
  <si>
    <t>ДО № 8482 филиала "Санкт-Петербургский"</t>
  </si>
  <si>
    <t>ОО № 8483 Филиала "Новосибирский"</t>
  </si>
  <si>
    <t>ДО № 8487 Филиала "Московский"</t>
  </si>
  <si>
    <t>ДО № 8484 Филиала "Санкт-Петербургский"</t>
  </si>
  <si>
    <t>ДО № 8498 Филиала "Краснодарской"</t>
  </si>
  <si>
    <t>ДО № 8495 Филиала "Новосибирский"</t>
  </si>
  <si>
    <t>ДО № 8490 Филиала "Московский"</t>
  </si>
  <si>
    <t>ОО № 8491 Филиала "Уфимский"</t>
  </si>
  <si>
    <t>ДО № 8488 Филиала "Московский"</t>
  </si>
  <si>
    <t>ДО № 8485 Филиала "Санкт-Петербургский"</t>
  </si>
  <si>
    <t>ДО № 8486 Филиала "Московский"</t>
  </si>
  <si>
    <t>ДО № 8489 Филиал "Краснодарский"</t>
  </si>
  <si>
    <t>ДО № 8492 филиала "Московский"</t>
  </si>
  <si>
    <t>ДО № 8494 филиала "Московский"</t>
  </si>
  <si>
    <t>ОО № 8493 филиала "Пермский"</t>
  </si>
  <si>
    <t>ОО № 8499 филиала "Пермский"</t>
  </si>
  <si>
    <t>ДО № 8497 Филиала "Краснодарский"</t>
  </si>
  <si>
    <t>ОО № 8496 филиала "Новосибирский"</t>
  </si>
  <si>
    <t>ОО № 8503 Филиала "Новосибирский"</t>
  </si>
  <si>
    <t xml:space="preserve">ОО № 8500 Филиала "Пермский" </t>
  </si>
  <si>
    <t>ОО № 8508 Филиала "Новосибирский</t>
  </si>
  <si>
    <t>ОО № 8509 Филиала "Новосибирский"</t>
  </si>
  <si>
    <t>ОО № 8504 филиала Московский</t>
  </si>
  <si>
    <t>ОО № 8501 Филиала "Тюменский"</t>
  </si>
  <si>
    <t>ОО № 8502 Филиал "Пермский"</t>
  </si>
  <si>
    <t>ОО № 8505 Филиала "Новосибирский"</t>
  </si>
  <si>
    <t xml:space="preserve">ОО № 8506 Филиала "Пермский" </t>
  </si>
  <si>
    <t>ОО № 8507 Филиала "Уфимский"</t>
  </si>
  <si>
    <t xml:space="preserve">Кредитно-кассовый офис № 8510 </t>
  </si>
  <si>
    <t>Хабаровский край</t>
  </si>
  <si>
    <t>Кредитно-кассовый офис № 8511</t>
  </si>
  <si>
    <t>ОО № 8512 филиала "Московский"</t>
  </si>
  <si>
    <t>ОО № 8513 Филиала "Краснодарский"</t>
  </si>
  <si>
    <t>ДО "Ботанический"</t>
  </si>
  <si>
    <t>ДО "Верх-Исетский"</t>
  </si>
  <si>
    <t>ДО "Комсомольский"</t>
  </si>
  <si>
    <t>ОО "Академический"</t>
  </si>
  <si>
    <t>ОО "Каменск-Уральский"</t>
  </si>
  <si>
    <t>ОО "Магнитогорский"</t>
  </si>
  <si>
    <t>ОО "Нижнетагильский"</t>
  </si>
  <si>
    <t>ОО "Тюменский"</t>
  </si>
  <si>
    <t>ОО "Челябинский"</t>
  </si>
  <si>
    <t>ОО "Шадринский"</t>
  </si>
  <si>
    <t>ДО "Сити Центр"</t>
  </si>
  <si>
    <t>ДО "Университетский"</t>
  </si>
  <si>
    <t>ДО "Уралмаш"</t>
  </si>
  <si>
    <t>ДО "Химмаш"</t>
  </si>
  <si>
    <t>ДО "ЦОМиСБ"</t>
  </si>
  <si>
    <t>ДО "Юго-Западный"</t>
  </si>
  <si>
    <t>ОО "Верхне-Пышминский"</t>
  </si>
  <si>
    <t>ОО "Тобольский"</t>
  </si>
  <si>
    <t>ОО "Первоуральский"</t>
  </si>
  <si>
    <t>ОО "На Вагонке"</t>
  </si>
  <si>
    <t>ОО "Салдинский"</t>
  </si>
  <si>
    <t>ОО "Туринский"</t>
  </si>
  <si>
    <t>ОО "Серовский"</t>
  </si>
  <si>
    <t>ОО "Асбестовский"</t>
  </si>
  <si>
    <t>ОО "Победный"</t>
  </si>
  <si>
    <t>ДО "ЦОУ" (НТК и ЦРС)</t>
  </si>
  <si>
    <t>НТК</t>
  </si>
  <si>
    <t>для открытия счетов НТК</t>
  </si>
  <si>
    <t>ДО "Ботанический" ПАО КБ "УБРиР"</t>
  </si>
  <si>
    <t>закрыт</t>
  </si>
  <si>
    <t>ОПОФЛ</t>
  </si>
  <si>
    <t>Головной банк</t>
  </si>
  <si>
    <t>ДО "Куйбышеский"</t>
  </si>
  <si>
    <t>ДО "Буревестник"</t>
  </si>
  <si>
    <t>ДО "Универсальный"</t>
  </si>
  <si>
    <t>ДО "Центр Финансовых Услуг"</t>
  </si>
  <si>
    <t>ОО "Саратовский"</t>
  </si>
  <si>
    <t>ОО № 6806 Филиала "Пермский"</t>
  </si>
  <si>
    <t>ОО № 8208 Филиала "Пермский"</t>
  </si>
  <si>
    <t>Саранск</t>
  </si>
  <si>
    <t>Мордовия</t>
  </si>
  <si>
    <t>ККО № 8351 ПАО КБ "УБРиР"</t>
  </si>
  <si>
    <t>Владикавказ</t>
  </si>
  <si>
    <t>РСО-Алания</t>
  </si>
  <si>
    <t>ОО "Улан-Удэ" филиала "Новосибирский"</t>
  </si>
  <si>
    <t xml:space="preserve">ДО "Карасунский" </t>
  </si>
  <si>
    <t>ОО №6444 Филиала "Уфимский"</t>
  </si>
  <si>
    <t>ОО "Нижневартовский"</t>
  </si>
  <si>
    <t>клиентов перевели в убрир МВЗ 6253</t>
  </si>
  <si>
    <t>B51:B52</t>
  </si>
  <si>
    <t>ВАЖНО: сортировка!</t>
  </si>
  <si>
    <t>1) Покупка терминалов торгового эквайринга в рамках программы "Отличный безналичный"</t>
  </si>
  <si>
    <t>2) Покупка онлайн-касс</t>
  </si>
  <si>
    <t>#</t>
  </si>
  <si>
    <t>дистанционно</t>
  </si>
  <si>
    <t>терминалы и онлайн-кассы</t>
  </si>
  <si>
    <t>новое и б/у</t>
  </si>
  <si>
    <t>B53:B71</t>
  </si>
  <si>
    <t>B77:B78</t>
  </si>
  <si>
    <t>B79:B85</t>
  </si>
  <si>
    <t>Выберете регион:</t>
  </si>
  <si>
    <t>Выберете город:</t>
  </si>
  <si>
    <t>ФИО ответственного сотрудника</t>
  </si>
  <si>
    <t>Не работает поиск? Перейти на общий список:</t>
  </si>
  <si>
    <t>перейти</t>
  </si>
  <si>
    <t>B33:B34</t>
  </si>
  <si>
    <t>B36:B41</t>
  </si>
  <si>
    <t>B43:B44</t>
  </si>
  <si>
    <t>B48:B49</t>
  </si>
  <si>
    <t>Статус</t>
  </si>
  <si>
    <t>Партнер Ориент-96</t>
  </si>
  <si>
    <t>Самостоятельный партнер</t>
  </si>
  <si>
    <t>АТМ Альянс /ООО АТМ Альянс/</t>
  </si>
  <si>
    <t xml:space="preserve">Ланшакова Татьяна </t>
  </si>
  <si>
    <t>www.poskey.ru</t>
  </si>
  <si>
    <t>lanshakova.t.v@atm72.ru</t>
  </si>
  <si>
    <t>Терминалы - Ingenico. Онлайн-кассы ( под ключ) - Эвотор, Атол Sigma (аренда с последующим выкупом - 6 или 12 мес., покупка)</t>
  </si>
  <si>
    <t>(3452) 68-93-71, доб. 2007</t>
  </si>
  <si>
    <t>B5:B6</t>
  </si>
  <si>
    <t>B7:B15</t>
  </si>
  <si>
    <t>B16:B17</t>
  </si>
  <si>
    <t>B19:B20</t>
  </si>
  <si>
    <t xml:space="preserve">POS-терминалы б/у и новые. Удаленная настройка и подключение к онлайн-кассе, 1С. Онлай-кассы (АТОЛ, Меркурий, Эвотор, Дримкас, Кассатка), ФН, ЭЦП. Рассрочка до 4-х мес. Гарантия на б/у 3-12 мес. Бесплатная доставка по РФ (для клиентов ВУЗ-банка). </t>
  </si>
  <si>
    <t>Терминалы - Ingenico. Онлайн-кассы (под ключ) - Эвотор, Атол Sigma (аренда с последующим выкупом - 6 или 12 мес., покупка)</t>
  </si>
  <si>
    <t>Перечень партнеров АО ВУЗ-банк по направлению: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</si>
</sst>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mmmm\ yy"/>
    <numFmt numFmtId="167" formatCode="_([$€]* #,##0.00_);_([$€]* \(#,##0.00\);_([$€]* &quot;-&quot;??_);_(@_)"/>
    <numFmt numFmtId="168" formatCode="_(&quot;$&quot;* #,##0.00_);_(&quot;$&quot;* \(#,##0.00\);_(&quot;$&quot;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[$-419]#,##0.00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theme="1"/>
      <name val="Times New Roman"/>
      <family val="2"/>
      <charset val="204"/>
    </font>
    <font>
      <sz val="10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9"/>
      <name val="Tahom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Baltica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3D4957"/>
      <name val="Arial"/>
      <family val="2"/>
      <charset val="204"/>
    </font>
    <font>
      <sz val="10"/>
      <color rgb="FF000000"/>
      <name val="Arial Narrow"/>
      <family val="2"/>
      <charset val="204"/>
    </font>
    <font>
      <u/>
      <sz val="11"/>
      <color rgb="FF0000FF"/>
      <name val="Calibri"/>
      <family val="2"/>
      <charset val="204"/>
    </font>
    <font>
      <sz val="10"/>
      <color theme="1"/>
      <name val="Arial Narrow"/>
      <family val="2"/>
      <charset val="204"/>
    </font>
    <font>
      <u/>
      <sz val="10"/>
      <color theme="10"/>
      <name val="Arial Narrow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3D4957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0"/>
      <name val="Arial Narrow"/>
      <family val="2"/>
      <charset val="204"/>
    </font>
    <font>
      <b/>
      <sz val="16"/>
      <color theme="1"/>
      <name val="Calibri"/>
      <family val="2"/>
      <charset val="204"/>
      <scheme val="minor"/>
    </font>
    <font>
      <u/>
      <sz val="13"/>
      <color theme="10"/>
      <name val="Calibri"/>
      <family val="2"/>
      <charset val="204"/>
      <scheme val="minor"/>
    </font>
    <font>
      <b/>
      <sz val="11"/>
      <color theme="0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Arial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8234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753B"/>
      </left>
      <right style="thin">
        <color rgb="FF00753B"/>
      </right>
      <top/>
      <bottom style="thin">
        <color rgb="FF00753B"/>
      </bottom>
      <diagonal/>
    </border>
    <border>
      <left style="thin">
        <color rgb="FF00753B"/>
      </left>
      <right style="thin">
        <color rgb="FF00753B"/>
      </right>
      <top style="thin">
        <color rgb="FF00753B"/>
      </top>
      <bottom style="thin">
        <color rgb="FF00753B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06">
    <xf numFmtId="0" fontId="0" fillId="0" borderId="0"/>
    <xf numFmtId="0" fontId="5" fillId="0" borderId="0"/>
    <xf numFmtId="0" fontId="1" fillId="0" borderId="0"/>
    <xf numFmtId="0" fontId="1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" fillId="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" fontId="10" fillId="35" borderId="4" applyNumberFormat="0" applyProtection="0">
      <alignment vertical="center"/>
    </xf>
    <xf numFmtId="4" fontId="11" fillId="35" borderId="4" applyNumberFormat="0" applyProtection="0">
      <alignment vertical="center"/>
    </xf>
    <xf numFmtId="4" fontId="10" fillId="35" borderId="4" applyNumberFormat="0" applyProtection="0">
      <alignment horizontal="left" vertical="center" indent="1"/>
    </xf>
    <xf numFmtId="4" fontId="10" fillId="35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4" fontId="10" fillId="18" borderId="4" applyNumberFormat="0" applyProtection="0">
      <alignment horizontal="right" vertical="center"/>
    </xf>
    <xf numFmtId="4" fontId="10" fillId="37" borderId="4" applyNumberFormat="0" applyProtection="0">
      <alignment horizontal="right" vertical="center"/>
    </xf>
    <xf numFmtId="4" fontId="10" fillId="38" borderId="4" applyNumberFormat="0" applyProtection="0">
      <alignment horizontal="right" vertical="center"/>
    </xf>
    <xf numFmtId="4" fontId="10" fillId="39" borderId="4" applyNumberFormat="0" applyProtection="0">
      <alignment horizontal="right" vertical="center"/>
    </xf>
    <xf numFmtId="4" fontId="10" fillId="40" borderId="4" applyNumberFormat="0" applyProtection="0">
      <alignment horizontal="right" vertical="center"/>
    </xf>
    <xf numFmtId="4" fontId="10" fillId="41" borderId="4" applyNumberFormat="0" applyProtection="0">
      <alignment horizontal="right" vertical="center"/>
    </xf>
    <xf numFmtId="4" fontId="10" fillId="42" borderId="4" applyNumberFormat="0" applyProtection="0">
      <alignment horizontal="right" vertical="center"/>
    </xf>
    <xf numFmtId="4" fontId="10" fillId="43" borderId="4" applyNumberFormat="0" applyProtection="0">
      <alignment horizontal="right" vertical="center"/>
    </xf>
    <xf numFmtId="4" fontId="10" fillId="44" borderId="4" applyNumberFormat="0" applyProtection="0">
      <alignment horizontal="right" vertical="center"/>
    </xf>
    <xf numFmtId="4" fontId="12" fillId="45" borderId="4" applyNumberFormat="0" applyProtection="0">
      <alignment horizontal="left" vertical="center" indent="1"/>
    </xf>
    <xf numFmtId="4" fontId="10" fillId="46" borderId="5" applyNumberFormat="0" applyProtection="0">
      <alignment horizontal="left" vertical="center" indent="1"/>
    </xf>
    <xf numFmtId="4" fontId="13" fillId="47" borderId="0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4" fontId="14" fillId="46" borderId="4" applyNumberFormat="0" applyProtection="0">
      <alignment horizontal="left" vertical="center" indent="1"/>
    </xf>
    <xf numFmtId="4" fontId="14" fillId="19" borderId="4" applyNumberFormat="0" applyProtection="0">
      <alignment horizontal="left" vertical="center" indent="1"/>
    </xf>
    <xf numFmtId="0" fontId="9" fillId="19" borderId="4" applyNumberFormat="0" applyProtection="0">
      <alignment horizontal="left" vertical="center" indent="1"/>
    </xf>
    <xf numFmtId="0" fontId="9" fillId="19" borderId="4" applyNumberFormat="0" applyProtection="0">
      <alignment horizontal="left" vertical="center" indent="1"/>
    </xf>
    <xf numFmtId="0" fontId="9" fillId="19" borderId="4" applyNumberFormat="0" applyProtection="0">
      <alignment horizontal="left" vertical="center" indent="1"/>
    </xf>
    <xf numFmtId="0" fontId="9" fillId="19" borderId="4" applyNumberFormat="0" applyProtection="0">
      <alignment horizontal="left" vertical="center" indent="1"/>
    </xf>
    <xf numFmtId="0" fontId="9" fillId="48" borderId="4" applyNumberFormat="0" applyProtection="0">
      <alignment horizontal="left" vertical="center" indent="1"/>
    </xf>
    <xf numFmtId="0" fontId="9" fillId="48" borderId="4" applyNumberFormat="0" applyProtection="0">
      <alignment horizontal="left" vertical="center" indent="1"/>
    </xf>
    <xf numFmtId="0" fontId="9" fillId="48" borderId="4" applyNumberFormat="0" applyProtection="0">
      <alignment horizontal="left" vertical="center" indent="1"/>
    </xf>
    <xf numFmtId="0" fontId="9" fillId="48" borderId="4" applyNumberFormat="0" applyProtection="0">
      <alignment horizontal="left" vertical="center" indent="1"/>
    </xf>
    <xf numFmtId="0" fontId="9" fillId="20" borderId="4" applyNumberFormat="0" applyProtection="0">
      <alignment horizontal="left" vertical="center" indent="1"/>
    </xf>
    <xf numFmtId="0" fontId="9" fillId="20" borderId="4" applyNumberFormat="0" applyProtection="0">
      <alignment horizontal="left" vertical="center" indent="1"/>
    </xf>
    <xf numFmtId="0" fontId="9" fillId="20" borderId="4" applyNumberFormat="0" applyProtection="0">
      <alignment horizontal="left" vertical="center" indent="1"/>
    </xf>
    <xf numFmtId="0" fontId="9" fillId="20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1" fillId="0" borderId="0"/>
    <xf numFmtId="4" fontId="10" fillId="49" borderId="4" applyNumberFormat="0" applyProtection="0">
      <alignment vertical="center"/>
    </xf>
    <xf numFmtId="4" fontId="11" fillId="49" borderId="4" applyNumberFormat="0" applyProtection="0">
      <alignment vertical="center"/>
    </xf>
    <xf numFmtId="4" fontId="10" fillId="49" borderId="4" applyNumberFormat="0" applyProtection="0">
      <alignment horizontal="left" vertical="center" indent="1"/>
    </xf>
    <xf numFmtId="4" fontId="10" fillId="49" borderId="4" applyNumberFormat="0" applyProtection="0">
      <alignment horizontal="left" vertical="center" indent="1"/>
    </xf>
    <xf numFmtId="4" fontId="10" fillId="46" borderId="4" applyNumberFormat="0" applyProtection="0">
      <alignment horizontal="right" vertical="center"/>
    </xf>
    <xf numFmtId="4" fontId="10" fillId="46" borderId="4" applyNumberFormat="0" applyProtection="0">
      <alignment horizontal="right" vertical="center"/>
    </xf>
    <xf numFmtId="4" fontId="11" fillId="46" borderId="4" applyNumberFormat="0" applyProtection="0">
      <alignment horizontal="right" vertical="center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9" fillId="36" borderId="4" applyNumberFormat="0" applyProtection="0">
      <alignment horizontal="left" vertical="center" indent="1"/>
    </xf>
    <xf numFmtId="0" fontId="15" fillId="0" borderId="0"/>
    <xf numFmtId="4" fontId="16" fillId="46" borderId="4" applyNumberFormat="0" applyProtection="0">
      <alignment horizontal="right" vertical="center"/>
    </xf>
    <xf numFmtId="0" fontId="17" fillId="50" borderId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8" fillId="26" borderId="6" applyNumberFormat="0" applyAlignment="0" applyProtection="0"/>
    <xf numFmtId="0" fontId="18" fillId="26" borderId="6" applyNumberFormat="0" applyAlignment="0" applyProtection="0"/>
    <xf numFmtId="0" fontId="19" fillId="55" borderId="4" applyNumberFormat="0" applyAlignment="0" applyProtection="0"/>
    <xf numFmtId="0" fontId="19" fillId="55" borderId="4" applyNumberFormat="0" applyAlignment="0" applyProtection="0"/>
    <xf numFmtId="0" fontId="20" fillId="55" borderId="6" applyNumberFormat="0" applyAlignment="0" applyProtection="0"/>
    <xf numFmtId="0" fontId="20" fillId="55" borderId="6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" fillId="0" borderId="0"/>
    <xf numFmtId="0" fontId="30" fillId="0" borderId="0"/>
    <xf numFmtId="0" fontId="1" fillId="0" borderId="0"/>
    <xf numFmtId="0" fontId="7" fillId="0" borderId="0"/>
    <xf numFmtId="0" fontId="7" fillId="0" borderId="0"/>
    <xf numFmtId="0" fontId="30" fillId="0" borderId="0"/>
    <xf numFmtId="0" fontId="1" fillId="0" borderId="0"/>
    <xf numFmtId="0" fontId="31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30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30" fillId="58" borderId="12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9" fillId="58" borderId="12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31" fillId="0" borderId="0"/>
    <xf numFmtId="0" fontId="42" fillId="0" borderId="0" applyNumberFormat="0" applyFill="0" applyBorder="0" applyAlignment="0" applyProtection="0"/>
    <xf numFmtId="0" fontId="45" fillId="0" borderId="0"/>
  </cellStyleXfs>
  <cellXfs count="194">
    <xf numFmtId="0" fontId="0" fillId="0" borderId="0" xfId="0"/>
    <xf numFmtId="0" fontId="0" fillId="0" borderId="0" xfId="0" applyAlignment="1">
      <alignment vertical="center"/>
    </xf>
    <xf numFmtId="166" fontId="3" fillId="18" borderId="2" xfId="0" applyNumberFormat="1" applyFont="1" applyFill="1" applyBorder="1" applyAlignment="1">
      <alignment horizontal="center" vertical="center" wrapText="1"/>
    </xf>
    <xf numFmtId="166" fontId="3" fillId="18" borderId="14" xfId="0" applyNumberFormat="1" applyFont="1" applyFill="1" applyBorder="1" applyAlignment="1">
      <alignment horizontal="center" vertical="center" wrapText="1"/>
    </xf>
    <xf numFmtId="166" fontId="3" fillId="18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" fontId="42" fillId="0" borderId="2" xfId="504" applyNumberForma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left" vertical="center"/>
    </xf>
    <xf numFmtId="4" fontId="42" fillId="0" borderId="15" xfId="504" applyNumberForma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" fontId="42" fillId="0" borderId="15" xfId="504" applyNumberFormat="1" applyFont="1" applyFill="1" applyBorder="1" applyAlignment="1">
      <alignment horizontal="left" vertical="center"/>
    </xf>
    <xf numFmtId="4" fontId="42" fillId="0" borderId="21" xfId="504" applyNumberFormat="1" applyFill="1" applyBorder="1" applyAlignment="1">
      <alignment horizontal="left" vertical="center"/>
    </xf>
    <xf numFmtId="4" fontId="42" fillId="0" borderId="20" xfId="504" applyNumberForma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left" vertical="center"/>
    </xf>
    <xf numFmtId="4" fontId="48" fillId="0" borderId="2" xfId="0" applyNumberFormat="1" applyFont="1" applyFill="1" applyBorder="1" applyAlignment="1">
      <alignment horizontal="left" wrapText="1"/>
    </xf>
    <xf numFmtId="4" fontId="48" fillId="0" borderId="2" xfId="0" applyNumberFormat="1" applyFont="1" applyFill="1" applyBorder="1" applyAlignment="1">
      <alignment horizontal="left"/>
    </xf>
    <xf numFmtId="4" fontId="42" fillId="0" borderId="2" xfId="504" applyNumberFormat="1" applyFont="1" applyFill="1" applyBorder="1" applyAlignment="1">
      <alignment horizontal="left" vertical="center"/>
    </xf>
    <xf numFmtId="4" fontId="48" fillId="0" borderId="2" xfId="217" applyNumberFormat="1" applyFont="1" applyFill="1" applyBorder="1" applyAlignment="1">
      <alignment horizontal="left" vertical="center" wrapText="1"/>
    </xf>
    <xf numFmtId="0" fontId="48" fillId="0" borderId="2" xfId="217" applyFont="1" applyFill="1" applyBorder="1" applyAlignment="1">
      <alignment horizontal="left" vertical="center"/>
    </xf>
    <xf numFmtId="4" fontId="48" fillId="0" borderId="2" xfId="217" applyNumberFormat="1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/>
    </xf>
    <xf numFmtId="0" fontId="48" fillId="0" borderId="21" xfId="0" applyFont="1" applyFill="1" applyBorder="1" applyAlignment="1">
      <alignment horizontal="left"/>
    </xf>
    <xf numFmtId="4" fontId="48" fillId="0" borderId="21" xfId="0" applyNumberFormat="1" applyFont="1" applyFill="1" applyBorder="1" applyAlignment="1">
      <alignment horizontal="left" wrapText="1"/>
    </xf>
    <xf numFmtId="4" fontId="48" fillId="0" borderId="21" xfId="0" applyNumberFormat="1" applyFont="1" applyFill="1" applyBorder="1" applyAlignment="1">
      <alignment horizontal="left"/>
    </xf>
    <xf numFmtId="4" fontId="42" fillId="0" borderId="21" xfId="504" applyNumberFormat="1" applyFont="1" applyFill="1" applyBorder="1" applyAlignment="1">
      <alignment horizontal="left" vertical="center"/>
    </xf>
    <xf numFmtId="4" fontId="48" fillId="0" borderId="21" xfId="217" applyNumberFormat="1" applyFont="1" applyFill="1" applyBorder="1" applyAlignment="1">
      <alignment horizontal="left" vertical="center" wrapText="1"/>
    </xf>
    <xf numFmtId="0" fontId="48" fillId="0" borderId="21" xfId="217" applyFont="1" applyFill="1" applyBorder="1" applyAlignment="1">
      <alignment horizontal="left" vertical="center"/>
    </xf>
    <xf numFmtId="4" fontId="48" fillId="0" borderId="21" xfId="217" applyNumberFormat="1" applyFont="1" applyFill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171" fontId="42" fillId="0" borderId="15" xfId="504" applyNumberFormat="1" applyFill="1" applyBorder="1" applyAlignment="1" applyProtection="1">
      <alignment horizontal="left" vertical="center"/>
    </xf>
    <xf numFmtId="0" fontId="42" fillId="0" borderId="15" xfId="504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42" fillId="0" borderId="2" xfId="504" applyBorder="1" applyAlignment="1">
      <alignment horizontal="left"/>
    </xf>
    <xf numFmtId="0" fontId="44" fillId="0" borderId="2" xfId="217" applyFont="1" applyFill="1" applyBorder="1" applyAlignment="1">
      <alignment horizontal="left" vertical="center"/>
    </xf>
    <xf numFmtId="171" fontId="44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171" fontId="45" fillId="0" borderId="15" xfId="505" applyNumberFormat="1" applyFill="1" applyBorder="1" applyAlignment="1" applyProtection="1">
      <alignment horizontal="left" vertical="center"/>
    </xf>
    <xf numFmtId="49" fontId="44" fillId="0" borderId="2" xfId="217" applyNumberFormat="1" applyFont="1" applyFill="1" applyBorder="1" applyAlignment="1">
      <alignment horizontal="left" vertical="center"/>
    </xf>
    <xf numFmtId="171" fontId="44" fillId="0" borderId="2" xfId="217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0" fillId="0" borderId="0" xfId="0"/>
    <xf numFmtId="4" fontId="4" fillId="0" borderId="2" xfId="0" applyNumberFormat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1" fontId="3" fillId="18" borderId="2" xfId="0" applyNumberFormat="1" applyFont="1" applyFill="1" applyBorder="1" applyAlignment="1">
      <alignment horizontal="left" vertical="top" wrapText="1"/>
    </xf>
    <xf numFmtId="166" fontId="3" fillId="18" borderId="2" xfId="0" applyNumberFormat="1" applyFont="1" applyFill="1" applyBorder="1" applyAlignment="1">
      <alignment horizontal="left" vertical="top" wrapText="1"/>
    </xf>
    <xf numFmtId="166" fontId="3" fillId="18" borderId="1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0" fillId="0" borderId="0" xfId="0" applyAlignment="1">
      <alignment vertical="top"/>
    </xf>
    <xf numFmtId="1" fontId="4" fillId="0" borderId="2" xfId="0" applyNumberFormat="1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left" wrapText="1"/>
    </xf>
    <xf numFmtId="0" fontId="50" fillId="0" borderId="2" xfId="0" applyFont="1" applyBorder="1"/>
    <xf numFmtId="4" fontId="4" fillId="0" borderId="2" xfId="0" applyNumberFormat="1" applyFont="1" applyFill="1" applyBorder="1" applyAlignment="1">
      <alignment horizontal="left"/>
    </xf>
    <xf numFmtId="1" fontId="4" fillId="59" borderId="2" xfId="0" applyNumberFormat="1" applyFont="1" applyFill="1" applyBorder="1" applyAlignment="1">
      <alignment horizontal="left"/>
    </xf>
    <xf numFmtId="4" fontId="4" fillId="59" borderId="2" xfId="0" applyNumberFormat="1" applyFont="1" applyFill="1" applyBorder="1" applyAlignment="1">
      <alignment horizontal="left" wrapText="1"/>
    </xf>
    <xf numFmtId="4" fontId="4" fillId="59" borderId="2" xfId="0" applyNumberFormat="1" applyFont="1" applyFill="1" applyBorder="1" applyAlignment="1">
      <alignment horizontal="left"/>
    </xf>
    <xf numFmtId="0" fontId="4" fillId="59" borderId="2" xfId="0" applyFont="1" applyFill="1" applyBorder="1" applyAlignment="1">
      <alignment horizontal="left"/>
    </xf>
    <xf numFmtId="0" fontId="50" fillId="59" borderId="2" xfId="0" applyFont="1" applyFill="1" applyBorder="1"/>
    <xf numFmtId="1" fontId="6" fillId="59" borderId="2" xfId="1" applyNumberFormat="1" applyFont="1" applyFill="1" applyBorder="1" applyAlignment="1">
      <alignment horizontal="left"/>
    </xf>
    <xf numFmtId="0" fontId="4" fillId="59" borderId="2" xfId="0" applyFont="1" applyFill="1" applyBorder="1"/>
    <xf numFmtId="1" fontId="6" fillId="0" borderId="2" xfId="1" applyNumberFormat="1" applyFont="1" applyFill="1" applyBorder="1" applyAlignment="1">
      <alignment horizontal="left"/>
    </xf>
    <xf numFmtId="0" fontId="4" fillId="0" borderId="2" xfId="0" applyFont="1" applyFill="1" applyBorder="1"/>
    <xf numFmtId="1" fontId="6" fillId="0" borderId="22" xfId="2" applyNumberFormat="1" applyFont="1" applyFill="1" applyBorder="1" applyAlignment="1">
      <alignment horizontal="left"/>
    </xf>
    <xf numFmtId="0" fontId="50" fillId="0" borderId="2" xfId="0" applyFont="1" applyFill="1" applyBorder="1"/>
    <xf numFmtId="0" fontId="0" fillId="0" borderId="0" xfId="0" applyFill="1"/>
    <xf numFmtId="1" fontId="6" fillId="60" borderId="2" xfId="1" applyNumberFormat="1" applyFont="1" applyFill="1" applyBorder="1" applyAlignment="1">
      <alignment horizontal="left"/>
    </xf>
    <xf numFmtId="4" fontId="4" fillId="60" borderId="2" xfId="0" applyNumberFormat="1" applyFont="1" applyFill="1" applyBorder="1" applyAlignment="1">
      <alignment horizontal="left" wrapText="1"/>
    </xf>
    <xf numFmtId="4" fontId="4" fillId="60" borderId="2" xfId="0" applyNumberFormat="1" applyFont="1" applyFill="1" applyBorder="1" applyAlignment="1">
      <alignment horizontal="left"/>
    </xf>
    <xf numFmtId="0" fontId="4" fillId="60" borderId="2" xfId="0" applyFont="1" applyFill="1" applyBorder="1" applyAlignment="1">
      <alignment horizontal="left"/>
    </xf>
    <xf numFmtId="1" fontId="6" fillId="60" borderId="22" xfId="1" applyNumberFormat="1" applyFont="1" applyFill="1" applyBorder="1" applyAlignment="1">
      <alignment horizontal="left"/>
    </xf>
    <xf numFmtId="4" fontId="4" fillId="60" borderId="3" xfId="0" applyNumberFormat="1" applyFont="1" applyFill="1" applyBorder="1" applyAlignment="1">
      <alignment horizontal="left" wrapText="1"/>
    </xf>
    <xf numFmtId="1" fontId="6" fillId="60" borderId="2" xfId="2" applyNumberFormat="1" applyFont="1" applyFill="1" applyBorder="1" applyAlignment="1">
      <alignment horizontal="left"/>
    </xf>
    <xf numFmtId="1" fontId="6" fillId="60" borderId="22" xfId="2" applyNumberFormat="1" applyFont="1" applyFill="1" applyBorder="1" applyAlignment="1">
      <alignment horizontal="left"/>
    </xf>
    <xf numFmtId="0" fontId="4" fillId="60" borderId="2" xfId="503" applyFont="1" applyFill="1" applyBorder="1" applyAlignment="1">
      <alignment horizontal="left"/>
    </xf>
    <xf numFmtId="0" fontId="6" fillId="61" borderId="2" xfId="2" applyFont="1" applyFill="1" applyBorder="1" applyAlignment="1">
      <alignment horizontal="left"/>
    </xf>
    <xf numFmtId="4" fontId="4" fillId="61" borderId="2" xfId="0" applyNumberFormat="1" applyFont="1" applyFill="1" applyBorder="1" applyAlignment="1">
      <alignment horizontal="left" wrapText="1"/>
    </xf>
    <xf numFmtId="4" fontId="4" fillId="60" borderId="14" xfId="0" applyNumberFormat="1" applyFont="1" applyFill="1" applyBorder="1" applyAlignment="1">
      <alignment horizontal="left" wrapText="1"/>
    </xf>
    <xf numFmtId="1" fontId="6" fillId="62" borderId="2" xfId="1" applyNumberFormat="1" applyFont="1" applyFill="1" applyBorder="1" applyAlignment="1">
      <alignment horizontal="left"/>
    </xf>
    <xf numFmtId="4" fontId="4" fillId="62" borderId="2" xfId="0" applyNumberFormat="1" applyFont="1" applyFill="1" applyBorder="1" applyAlignment="1">
      <alignment horizontal="left" wrapText="1"/>
    </xf>
    <xf numFmtId="4" fontId="4" fillId="62" borderId="2" xfId="0" applyNumberFormat="1" applyFont="1" applyFill="1" applyBorder="1" applyAlignment="1">
      <alignment horizontal="left"/>
    </xf>
    <xf numFmtId="0" fontId="4" fillId="62" borderId="2" xfId="0" applyFont="1" applyFill="1" applyBorder="1" applyAlignment="1">
      <alignment horizontal="left"/>
    </xf>
    <xf numFmtId="0" fontId="50" fillId="62" borderId="2" xfId="0" applyFont="1" applyFill="1" applyBorder="1"/>
    <xf numFmtId="1" fontId="6" fillId="20" borderId="2" xfId="1" applyNumberFormat="1" applyFont="1" applyFill="1" applyBorder="1" applyAlignment="1">
      <alignment horizontal="left"/>
    </xf>
    <xf numFmtId="4" fontId="4" fillId="20" borderId="2" xfId="0" applyNumberFormat="1" applyFont="1" applyFill="1" applyBorder="1" applyAlignment="1">
      <alignment horizontal="left" wrapText="1"/>
    </xf>
    <xf numFmtId="0" fontId="4" fillId="20" borderId="2" xfId="0" applyFont="1" applyFill="1" applyBorder="1"/>
    <xf numFmtId="4" fontId="4" fillId="63" borderId="2" xfId="0" applyNumberFormat="1" applyFont="1" applyFill="1" applyBorder="1" applyAlignment="1">
      <alignment horizontal="left"/>
    </xf>
    <xf numFmtId="0" fontId="4" fillId="20" borderId="2" xfId="0" applyFont="1" applyFill="1" applyBorder="1" applyAlignment="1">
      <alignment horizontal="left"/>
    </xf>
    <xf numFmtId="0" fontId="4" fillId="63" borderId="2" xfId="0" applyFont="1" applyFill="1" applyBorder="1" applyAlignment="1">
      <alignment horizontal="left"/>
    </xf>
    <xf numFmtId="0" fontId="50" fillId="63" borderId="2" xfId="0" applyFont="1" applyFill="1" applyBorder="1"/>
    <xf numFmtId="1" fontId="4" fillId="63" borderId="2" xfId="0" applyNumberFormat="1" applyFont="1" applyFill="1" applyBorder="1" applyAlignment="1">
      <alignment horizontal="left"/>
    </xf>
    <xf numFmtId="4" fontId="4" fillId="63" borderId="2" xfId="0" applyNumberFormat="1" applyFont="1" applyFill="1" applyBorder="1" applyAlignment="1">
      <alignment horizontal="left" wrapText="1"/>
    </xf>
    <xf numFmtId="4" fontId="4" fillId="20" borderId="2" xfId="0" applyNumberFormat="1" applyFont="1" applyFill="1" applyBorder="1" applyAlignment="1">
      <alignment horizontal="left"/>
    </xf>
    <xf numFmtId="0" fontId="4" fillId="20" borderId="2" xfId="0" applyFont="1" applyFill="1" applyBorder="1" applyAlignment="1"/>
    <xf numFmtId="0" fontId="0" fillId="63" borderId="2" xfId="0" applyFill="1" applyBorder="1" applyAlignment="1"/>
    <xf numFmtId="1" fontId="6" fillId="63" borderId="2" xfId="1" applyNumberFormat="1" applyFont="1" applyFill="1" applyBorder="1" applyAlignment="1">
      <alignment horizontal="left"/>
    </xf>
    <xf numFmtId="0" fontId="4" fillId="0" borderId="0" xfId="0" applyFont="1"/>
    <xf numFmtId="1" fontId="0" fillId="0" borderId="0" xfId="0" applyNumberFormat="1"/>
    <xf numFmtId="0" fontId="50" fillId="0" borderId="0" xfId="0" applyFont="1"/>
    <xf numFmtId="0" fontId="0" fillId="0" borderId="0" xfId="0" pivotButton="1"/>
    <xf numFmtId="4" fontId="4" fillId="0" borderId="18" xfId="0" applyNumberFormat="1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>
      <alignment horizontal="left" vertical="center"/>
    </xf>
    <xf numFmtId="4" fontId="42" fillId="0" borderId="19" xfId="504" applyNumberFormat="1" applyFill="1" applyBorder="1" applyAlignment="1">
      <alignment horizontal="left" vertical="center"/>
    </xf>
    <xf numFmtId="0" fontId="47" fillId="0" borderId="2" xfId="504" applyFont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hidden="1"/>
    </xf>
    <xf numFmtId="0" fontId="55" fillId="0" borderId="0" xfId="0" applyFont="1" applyAlignment="1" applyProtection="1">
      <alignment horizontal="left" vertical="center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166" fontId="56" fillId="65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 vertical="center" wrapText="1" shrinkToFit="1"/>
      <protection hidden="1"/>
    </xf>
    <xf numFmtId="0" fontId="52" fillId="0" borderId="0" xfId="0" applyFont="1" applyAlignment="1" applyProtection="1">
      <alignment horizontal="left" vertical="center" wrapText="1" shrinkToFi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" fontId="42" fillId="0" borderId="2" xfId="504" applyNumberFormat="1" applyFill="1" applyBorder="1" applyAlignment="1">
      <alignment horizontal="left" vertical="center" wrapText="1"/>
    </xf>
    <xf numFmtId="4" fontId="42" fillId="0" borderId="15" xfId="504" applyNumberFormat="1" applyFill="1" applyBorder="1" applyAlignment="1">
      <alignment horizontal="left" vertical="center" wrapText="1"/>
    </xf>
    <xf numFmtId="171" fontId="45" fillId="0" borderId="15" xfId="505" applyNumberFormat="1" applyFill="1" applyBorder="1" applyAlignment="1" applyProtection="1">
      <alignment horizontal="left" vertical="center" wrapText="1"/>
    </xf>
    <xf numFmtId="171" fontId="42" fillId="0" borderId="2" xfId="504" applyNumberFormat="1" applyFill="1" applyBorder="1" applyAlignment="1" applyProtection="1">
      <alignment horizontal="left" vertical="center" wrapText="1"/>
    </xf>
    <xf numFmtId="171" fontId="42" fillId="0" borderId="15" xfId="504" applyNumberFormat="1" applyFill="1" applyBorder="1" applyAlignment="1" applyProtection="1">
      <alignment horizontal="left" vertical="center" wrapText="1"/>
    </xf>
    <xf numFmtId="171" fontId="45" fillId="0" borderId="2" xfId="505" applyNumberFormat="1" applyFill="1" applyBorder="1" applyAlignment="1" applyProtection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42" fillId="0" borderId="2" xfId="504" applyBorder="1" applyAlignment="1">
      <alignment horizontal="left" wrapText="1"/>
    </xf>
    <xf numFmtId="0" fontId="42" fillId="0" borderId="15" xfId="504" applyBorder="1" applyAlignment="1">
      <alignment horizontal="left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4" fontId="42" fillId="0" borderId="21" xfId="504" applyNumberFormat="1" applyFill="1" applyBorder="1" applyAlignment="1">
      <alignment horizontal="left" vertical="center" wrapText="1"/>
    </xf>
    <xf numFmtId="171" fontId="45" fillId="0" borderId="21" xfId="505" applyNumberFormat="1" applyFill="1" applyBorder="1" applyAlignment="1" applyProtection="1">
      <alignment horizontal="left" vertical="center" wrapText="1"/>
    </xf>
    <xf numFmtId="171" fontId="42" fillId="0" borderId="21" xfId="504" applyNumberForma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7" fillId="0" borderId="15" xfId="504" applyFont="1" applyBorder="1" applyAlignment="1">
      <alignment horizontal="left" vertical="center" wrapText="1"/>
    </xf>
    <xf numFmtId="0" fontId="0" fillId="0" borderId="0" xfId="0" applyAlignment="1" applyProtection="1">
      <alignment horizontal="right" vertical="center"/>
      <protection hidden="1"/>
    </xf>
    <xf numFmtId="0" fontId="58" fillId="64" borderId="0" xfId="504" applyFont="1" applyFill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right" vertical="center"/>
      <protection hidden="1"/>
    </xf>
    <xf numFmtId="166" fontId="59" fillId="65" borderId="24" xfId="0" applyNumberFormat="1" applyFont="1" applyFill="1" applyBorder="1" applyAlignment="1" applyProtection="1">
      <alignment horizontal="center" vertical="center" wrapText="1"/>
      <protection hidden="1"/>
    </xf>
    <xf numFmtId="171" fontId="42" fillId="0" borderId="21" xfId="504" applyNumberFormat="1" applyFill="1" applyBorder="1" applyAlignment="1" applyProtection="1">
      <alignment horizontal="left" vertical="center"/>
    </xf>
    <xf numFmtId="171" fontId="42" fillId="0" borderId="2" xfId="504" applyNumberFormat="1" applyFill="1" applyBorder="1" applyAlignment="1" applyProtection="1">
      <alignment horizontal="left" vertical="center"/>
    </xf>
    <xf numFmtId="0" fontId="6" fillId="0" borderId="21" xfId="2" applyFont="1" applyFill="1" applyBorder="1" applyAlignment="1">
      <alignment horizontal="left" vertical="center" wrapText="1"/>
    </xf>
    <xf numFmtId="171" fontId="45" fillId="0" borderId="20" xfId="505" applyNumberFormat="1" applyFill="1" applyBorder="1" applyAlignment="1" applyProtection="1">
      <alignment horizontal="left" vertical="center" wrapText="1"/>
    </xf>
    <xf numFmtId="0" fontId="60" fillId="0" borderId="0" xfId="0" applyFont="1" applyAlignment="1">
      <alignment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171" fontId="6" fillId="0" borderId="2" xfId="217" applyNumberFormat="1" applyFont="1" applyFill="1" applyBorder="1" applyAlignment="1">
      <alignment horizontal="left" vertical="center" wrapText="1"/>
    </xf>
    <xf numFmtId="49" fontId="6" fillId="0" borderId="2" xfId="217" applyNumberFormat="1" applyFont="1" applyFill="1" applyBorder="1" applyAlignment="1">
      <alignment horizontal="left" vertical="center" wrapText="1"/>
    </xf>
    <xf numFmtId="49" fontId="6" fillId="0" borderId="15" xfId="217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left" vertical="center"/>
    </xf>
    <xf numFmtId="171" fontId="6" fillId="0" borderId="2" xfId="217" applyNumberFormat="1" applyFont="1" applyFill="1" applyBorder="1" applyAlignment="1">
      <alignment horizontal="left" vertical="center"/>
    </xf>
    <xf numFmtId="49" fontId="6" fillId="0" borderId="2" xfId="217" applyNumberFormat="1" applyFont="1" applyFill="1" applyBorder="1" applyAlignment="1">
      <alignment horizontal="left" vertical="center"/>
    </xf>
    <xf numFmtId="49" fontId="6" fillId="0" borderId="15" xfId="217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left" vertical="center"/>
    </xf>
    <xf numFmtId="171" fontId="61" fillId="0" borderId="2" xfId="505" applyNumberFormat="1" applyFont="1" applyFill="1" applyBorder="1" applyAlignment="1" applyProtection="1">
      <alignment horizontal="left" vertical="center" wrapText="1"/>
    </xf>
    <xf numFmtId="171" fontId="61" fillId="0" borderId="15" xfId="505" applyNumberFormat="1" applyFont="1" applyFill="1" applyBorder="1" applyAlignment="1" applyProtection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left" vertical="center" wrapText="1"/>
    </xf>
    <xf numFmtId="171" fontId="6" fillId="0" borderId="20" xfId="217" applyNumberFormat="1" applyFont="1" applyFill="1" applyBorder="1" applyAlignment="1">
      <alignment horizontal="left" vertical="center" wrapText="1"/>
    </xf>
    <xf numFmtId="49" fontId="6" fillId="0" borderId="20" xfId="217" applyNumberFormat="1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left" vertical="center"/>
    </xf>
    <xf numFmtId="171" fontId="6" fillId="0" borderId="21" xfId="217" applyNumberFormat="1" applyFont="1" applyFill="1" applyBorder="1" applyAlignment="1">
      <alignment horizontal="left" vertical="center"/>
    </xf>
    <xf numFmtId="49" fontId="6" fillId="0" borderId="21" xfId="217" applyNumberFormat="1" applyFont="1" applyFill="1" applyBorder="1" applyAlignment="1">
      <alignment horizontal="left" vertical="center"/>
    </xf>
    <xf numFmtId="171" fontId="6" fillId="0" borderId="21" xfId="217" applyNumberFormat="1" applyFont="1" applyFill="1" applyBorder="1" applyAlignment="1">
      <alignment horizontal="left" vertical="center" wrapText="1"/>
    </xf>
    <xf numFmtId="49" fontId="6" fillId="0" borderId="21" xfId="217" applyNumberFormat="1" applyFont="1" applyFill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2" fillId="0" borderId="2" xfId="0" applyFont="1" applyBorder="1" applyAlignment="1">
      <alignment horizontal="left" vertical="center" wrapText="1"/>
    </xf>
    <xf numFmtId="171" fontId="6" fillId="0" borderId="2" xfId="0" applyNumberFormat="1" applyFont="1" applyFill="1" applyBorder="1" applyAlignment="1">
      <alignment horizontal="left" wrapText="1"/>
    </xf>
    <xf numFmtId="0" fontId="6" fillId="0" borderId="2" xfId="217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8" fillId="0" borderId="2" xfId="0" applyFont="1" applyFill="1" applyBorder="1" applyAlignment="1">
      <alignment horizontal="left"/>
    </xf>
    <xf numFmtId="171" fontId="44" fillId="0" borderId="21" xfId="217" applyNumberFormat="1" applyFont="1" applyFill="1" applyBorder="1" applyAlignment="1">
      <alignment horizontal="left" vertical="center"/>
    </xf>
    <xf numFmtId="0" fontId="49" fillId="0" borderId="2" xfId="0" applyFont="1" applyBorder="1" applyAlignment="1">
      <alignment horizontal="left"/>
    </xf>
    <xf numFmtId="49" fontId="44" fillId="0" borderId="21" xfId="217" applyNumberFormat="1" applyFont="1" applyFill="1" applyBorder="1" applyAlignment="1">
      <alignment horizontal="left" vertical="center"/>
    </xf>
    <xf numFmtId="171" fontId="45" fillId="0" borderId="21" xfId="505" applyNumberFormat="1" applyFill="1" applyBorder="1" applyAlignment="1" applyProtection="1">
      <alignment horizontal="left" vertical="center"/>
    </xf>
    <xf numFmtId="49" fontId="44" fillId="0" borderId="15" xfId="217" applyNumberFormat="1" applyFont="1" applyFill="1" applyBorder="1" applyAlignment="1">
      <alignment horizontal="left" vertical="center"/>
    </xf>
    <xf numFmtId="171" fontId="45" fillId="0" borderId="2" xfId="505" applyNumberFormat="1" applyFill="1" applyBorder="1" applyAlignment="1" applyProtection="1">
      <alignment horizontal="left" vertical="center"/>
    </xf>
    <xf numFmtId="0" fontId="52" fillId="0" borderId="0" xfId="0" applyFont="1" applyAlignment="1" applyProtection="1">
      <alignment horizontal="left" vertical="top" wrapText="1" shrinkToFit="1"/>
      <protection hidden="1"/>
    </xf>
    <xf numFmtId="0" fontId="0" fillId="0" borderId="0" xfId="0" applyAlignment="1">
      <alignment horizontal="left" vertical="center" wrapText="1"/>
    </xf>
    <xf numFmtId="0" fontId="54" fillId="64" borderId="16" xfId="0" applyFont="1" applyFill="1" applyBorder="1" applyAlignment="1" applyProtection="1">
      <alignment horizontal="left" vertical="center"/>
      <protection locked="0" hidden="1"/>
    </xf>
    <xf numFmtId="0" fontId="54" fillId="64" borderId="0" xfId="0" applyFont="1" applyFill="1" applyBorder="1" applyAlignment="1" applyProtection="1">
      <alignment horizontal="left" vertical="center"/>
      <protection locked="0" hidden="1"/>
    </xf>
  </cellXfs>
  <cellStyles count="506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1 5" xfId="9"/>
    <cellStyle name="20% - Акцент2 2" xfId="10"/>
    <cellStyle name="20% - Акцент2 2 2" xfId="11"/>
    <cellStyle name="20% - Акцент2 2 3" xfId="12"/>
    <cellStyle name="20% - Акцент2 2 4" xfId="13"/>
    <cellStyle name="20% - Акцент2 3" xfId="14"/>
    <cellStyle name="20% - Акцент2 4" xfId="15"/>
    <cellStyle name="20% - Акцент2 5" xfId="16"/>
    <cellStyle name="20% - Акцент3 2" xfId="17"/>
    <cellStyle name="20% - Акцент3 2 2" xfId="18"/>
    <cellStyle name="20% - Акцент3 2 3" xfId="19"/>
    <cellStyle name="20% - Акцент3 2 4" xfId="20"/>
    <cellStyle name="20% - Акцент3 3" xfId="21"/>
    <cellStyle name="20% - Акцент3 4" xfId="22"/>
    <cellStyle name="20% - Акцент3 5" xfId="23"/>
    <cellStyle name="20% - Акцент4 2" xfId="24"/>
    <cellStyle name="20% - Акцент4 2 2" xfId="25"/>
    <cellStyle name="20% - Акцент4 2 3" xfId="26"/>
    <cellStyle name="20% - Акцент4 2 4" xfId="27"/>
    <cellStyle name="20% - Акцент4 3" xfId="28"/>
    <cellStyle name="20% - Акцент4 4" xfId="29"/>
    <cellStyle name="20% - Акцент4 5" xfId="30"/>
    <cellStyle name="20% - Акцент5 2" xfId="31"/>
    <cellStyle name="20% - Акцент5 2 2" xfId="32"/>
    <cellStyle name="20% - Акцент5 2 3" xfId="33"/>
    <cellStyle name="20% - Акцент5 2 4" xfId="34"/>
    <cellStyle name="20% - Акцент5 3" xfId="35"/>
    <cellStyle name="20% - Акцент5 4" xfId="36"/>
    <cellStyle name="20% - Акцент5 5" xfId="37"/>
    <cellStyle name="20% - Акцент6 2" xfId="38"/>
    <cellStyle name="20% - Акцент6 2 2" xfId="39"/>
    <cellStyle name="20% - Акцент6 2 3" xfId="40"/>
    <cellStyle name="20% - Акцент6 2 4" xfId="41"/>
    <cellStyle name="20% - Акцент6 3" xfId="42"/>
    <cellStyle name="20% - Акцент6 4" xfId="43"/>
    <cellStyle name="20% - Акцент6 5" xfId="44"/>
    <cellStyle name="40% - Акцент1 2" xfId="45"/>
    <cellStyle name="40% - Акцент1 2 2" xfId="46"/>
    <cellStyle name="40% - Акцент1 2 3" xfId="47"/>
    <cellStyle name="40% - Акцент1 2 4" xfId="48"/>
    <cellStyle name="40% - Акцент1 3" xfId="49"/>
    <cellStyle name="40% - Акцент1 4" xfId="50"/>
    <cellStyle name="40% - Акцент1 5" xfId="51"/>
    <cellStyle name="40% - Акцент2 2" xfId="52"/>
    <cellStyle name="40% - Акцент2 2 2" xfId="53"/>
    <cellStyle name="40% - Акцент2 2 3" xfId="54"/>
    <cellStyle name="40% - Акцент2 2 4" xfId="55"/>
    <cellStyle name="40% - Акцент2 3" xfId="56"/>
    <cellStyle name="40% - Акцент2 4" xfId="57"/>
    <cellStyle name="40% - Акцент2 5" xfId="58"/>
    <cellStyle name="40% - Акцент3 2" xfId="59"/>
    <cellStyle name="40% - Акцент3 2 2" xfId="60"/>
    <cellStyle name="40% - Акцент3 2 3" xfId="61"/>
    <cellStyle name="40% - Акцент3 2 4" xfId="62"/>
    <cellStyle name="40% - Акцент3 3" xfId="63"/>
    <cellStyle name="40% - Акцент3 4" xfId="64"/>
    <cellStyle name="40% - Акцент3 5" xfId="65"/>
    <cellStyle name="40% - Акцент4 2" xfId="66"/>
    <cellStyle name="40% - Акцент4 2 2" xfId="67"/>
    <cellStyle name="40% - Акцент4 2 3" xfId="68"/>
    <cellStyle name="40% - Акцент4 2 4" xfId="69"/>
    <cellStyle name="40% - Акцент4 3" xfId="70"/>
    <cellStyle name="40% - Акцент4 4" xfId="71"/>
    <cellStyle name="40% - Акцент4 5" xfId="72"/>
    <cellStyle name="40% - Акцент5 2" xfId="73"/>
    <cellStyle name="40% - Акцент5 2 2" xfId="74"/>
    <cellStyle name="40% - Акцент5 2 3" xfId="75"/>
    <cellStyle name="40% - Акцент5 2 4" xfId="76"/>
    <cellStyle name="40% - Акцент5 3" xfId="77"/>
    <cellStyle name="40% - Акцент5 4" xfId="78"/>
    <cellStyle name="40% - Акцент5 5" xfId="79"/>
    <cellStyle name="40% - Акцент6 2" xfId="80"/>
    <cellStyle name="40% - Акцент6 2 2" xfId="81"/>
    <cellStyle name="40% - Акцент6 2 3" xfId="82"/>
    <cellStyle name="40% - Акцент6 2 4" xfId="83"/>
    <cellStyle name="40% - Акцент6 3" xfId="84"/>
    <cellStyle name="40% - Акцент6 4" xfId="85"/>
    <cellStyle name="40% - Акцент6 5" xfId="86"/>
    <cellStyle name="60% - Акцент1 2" xfId="87"/>
    <cellStyle name="60% - Акцент1 2 2" xfId="88"/>
    <cellStyle name="60% - Акцент2 2" xfId="89"/>
    <cellStyle name="60% - Акцент2 2 2" xfId="90"/>
    <cellStyle name="60% - Акцент3 2" xfId="91"/>
    <cellStyle name="60% - Акцент3 2 2" xfId="92"/>
    <cellStyle name="60% - Акцент3 2 3" xfId="93"/>
    <cellStyle name="60% - Акцент3 3" xfId="94"/>
    <cellStyle name="60% - Акцент3 4" xfId="95"/>
    <cellStyle name="60% - Акцент3 5" xfId="96"/>
    <cellStyle name="60% - Акцент4 2" xfId="97"/>
    <cellStyle name="60% - Акцент4 2 2" xfId="98"/>
    <cellStyle name="60% - Акцент4 2 3" xfId="99"/>
    <cellStyle name="60% - Акцент4 3" xfId="100"/>
    <cellStyle name="60% - Акцент4 4" xfId="101"/>
    <cellStyle name="60% - Акцент4 5" xfId="102"/>
    <cellStyle name="60% - Акцент5 2" xfId="103"/>
    <cellStyle name="60% - Акцент5 2 2" xfId="104"/>
    <cellStyle name="60% - Акцент6 2" xfId="105"/>
    <cellStyle name="60% - Акцент6 2 2" xfId="106"/>
    <cellStyle name="60% - Акцент6 2 3" xfId="107"/>
    <cellStyle name="60% - Акцент6 3" xfId="108"/>
    <cellStyle name="60% - Акцент6 4" xfId="109"/>
    <cellStyle name="60% - Акцент6 5" xfId="110"/>
    <cellStyle name="Euro" xfId="111"/>
    <cellStyle name="Euro 2" xfId="112"/>
    <cellStyle name="Euro 2 2" xfId="113"/>
    <cellStyle name="Euro 3" xfId="114"/>
    <cellStyle name="Excel Built-in Hyperlink" xfId="505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chaText 2" xfId="120"/>
    <cellStyle name="SAPBEXchaText 2 2" xfId="121"/>
    <cellStyle name="SAPBEXexcBad7" xfId="122"/>
    <cellStyle name="SAPBEXexcBad8" xfId="123"/>
    <cellStyle name="SAPBEXexcBad9" xfId="124"/>
    <cellStyle name="SAPBEXexcCritical4" xfId="125"/>
    <cellStyle name="SAPBEXexcCritical5" xfId="126"/>
    <cellStyle name="SAPBEXexcCritical6" xfId="127"/>
    <cellStyle name="SAPBEXexcGood1" xfId="128"/>
    <cellStyle name="SAPBEXexcGood2" xfId="129"/>
    <cellStyle name="SAPBEXexcGood3" xfId="130"/>
    <cellStyle name="SAPBEXfilterDrill" xfId="131"/>
    <cellStyle name="SAPBEXfilterItem" xfId="132"/>
    <cellStyle name="SAPBEXfilterText" xfId="133"/>
    <cellStyle name="SAPBEXformats" xfId="134"/>
    <cellStyle name="SAPBEXformats 2" xfId="135"/>
    <cellStyle name="SAPBEXheaderItem" xfId="136"/>
    <cellStyle name="SAPBEXheaderText" xfId="137"/>
    <cellStyle name="SAPBEXHLevel0" xfId="138"/>
    <cellStyle name="SAPBEXHLevel0 2" xfId="139"/>
    <cellStyle name="SAPBEXHLevel0X" xfId="140"/>
    <cellStyle name="SAPBEXHLevel0X 2" xfId="141"/>
    <cellStyle name="SAPBEXHLevel1" xfId="142"/>
    <cellStyle name="SAPBEXHLevel1 2" xfId="143"/>
    <cellStyle name="SAPBEXHLevel1X" xfId="144"/>
    <cellStyle name="SAPBEXHLevel1X 2" xfId="145"/>
    <cellStyle name="SAPBEXHLevel2" xfId="146"/>
    <cellStyle name="SAPBEXHLevel2 2" xfId="147"/>
    <cellStyle name="SAPBEXHLevel2X" xfId="148"/>
    <cellStyle name="SAPBEXHLevel2X 2" xfId="149"/>
    <cellStyle name="SAPBEXHLevel3" xfId="150"/>
    <cellStyle name="SAPBEXHLevel3 2" xfId="151"/>
    <cellStyle name="SAPBEXHLevel3X" xfId="152"/>
    <cellStyle name="SAPBEXHLevel3X 2" xfId="153"/>
    <cellStyle name="SAPBEXinputData" xfId="154"/>
    <cellStyle name="SAPBEXresData" xfId="155"/>
    <cellStyle name="SAPBEXresDataEmph" xfId="156"/>
    <cellStyle name="SAPBEXresItem" xfId="157"/>
    <cellStyle name="SAPBEXresItemX" xfId="158"/>
    <cellStyle name="SAPBEXstdData" xfId="159"/>
    <cellStyle name="SAPBEXstdData 2" xfId="160"/>
    <cellStyle name="SAPBEXstdDataEmph" xfId="161"/>
    <cellStyle name="SAPBEXstdItem" xfId="162"/>
    <cellStyle name="SAPBEXstdItem 2" xfId="163"/>
    <cellStyle name="SAPBEXstdItem 2 2" xfId="164"/>
    <cellStyle name="SAPBEXstdItem 3" xfId="165"/>
    <cellStyle name="SAPBEXstdItemX" xfId="166"/>
    <cellStyle name="SAPBEXstdItemX 2" xfId="167"/>
    <cellStyle name="SAPBEXstdItemX 2 2" xfId="168"/>
    <cellStyle name="SAPBEXtitle" xfId="169"/>
    <cellStyle name="SAPBEXundefined" xfId="170"/>
    <cellStyle name="text" xfId="171"/>
    <cellStyle name="Акцент1 2" xfId="172"/>
    <cellStyle name="Акцент1 2 2" xfId="173"/>
    <cellStyle name="Акцент2 2" xfId="174"/>
    <cellStyle name="Акцент2 2 2" xfId="175"/>
    <cellStyle name="Акцент3 2" xfId="176"/>
    <cellStyle name="Акцент3 2 2" xfId="177"/>
    <cellStyle name="Акцент4 2" xfId="178"/>
    <cellStyle name="Акцент4 2 2" xfId="179"/>
    <cellStyle name="Акцент5 2" xfId="180"/>
    <cellStyle name="Акцент5 2 2" xfId="181"/>
    <cellStyle name="Акцент6 2" xfId="182"/>
    <cellStyle name="Акцент6 2 2" xfId="183"/>
    <cellStyle name="Ввод  2" xfId="184"/>
    <cellStyle name="Ввод  2 2" xfId="185"/>
    <cellStyle name="Вывод 2" xfId="186"/>
    <cellStyle name="Вывод 2 2" xfId="187"/>
    <cellStyle name="Вычисление 2" xfId="188"/>
    <cellStyle name="Вычисление 2 2" xfId="189"/>
    <cellStyle name="Гиперссылка" xfId="504" builtinId="8"/>
    <cellStyle name="Гиперссылка 2" xfId="190"/>
    <cellStyle name="Гиперссылка 3" xfId="191"/>
    <cellStyle name="Денежный 2" xfId="192"/>
    <cellStyle name="Денежный 2 2" xfId="193"/>
    <cellStyle name="Денежный 3" xfId="194"/>
    <cellStyle name="Заголовок 1 2" xfId="195"/>
    <cellStyle name="Заголовок 1 2 2" xfId="196"/>
    <cellStyle name="Заголовок 2 2" xfId="197"/>
    <cellStyle name="Заголовок 2 2 2" xfId="198"/>
    <cellStyle name="Заголовок 3 2" xfId="199"/>
    <cellStyle name="Заголовок 3 2 2" xfId="200"/>
    <cellStyle name="Заголовок 4 2" xfId="201"/>
    <cellStyle name="Заголовок 4 2 2" xfId="202"/>
    <cellStyle name="Итог 2" xfId="203"/>
    <cellStyle name="Итог 2 2" xfId="204"/>
    <cellStyle name="Контрольная ячейка 2" xfId="205"/>
    <cellStyle name="Контрольная ячейка 2 2" xfId="206"/>
    <cellStyle name="Название 2" xfId="207"/>
    <cellStyle name="Название 2 2" xfId="208"/>
    <cellStyle name="Нейтральный 2" xfId="209"/>
    <cellStyle name="Нейтральный 2 2" xfId="210"/>
    <cellStyle name="Обычный" xfId="0" builtinId="0"/>
    <cellStyle name="Обычный 10" xfId="211"/>
    <cellStyle name="Обычный 101" xfId="212"/>
    <cellStyle name="Обычный 11" xfId="213"/>
    <cellStyle name="Обычный 12" xfId="503"/>
    <cellStyle name="Обычный 2" xfId="1"/>
    <cellStyle name="Обычный 2 10" xfId="214"/>
    <cellStyle name="Обычный 2 10 2" xfId="215"/>
    <cellStyle name="Обычный 2 10 3" xfId="216"/>
    <cellStyle name="Обычный 2 11" xfId="217"/>
    <cellStyle name="Обычный 2 12" xfId="218"/>
    <cellStyle name="Обычный 2 13" xfId="219"/>
    <cellStyle name="Обычный 2 14" xfId="220"/>
    <cellStyle name="Обычный 2 15" xfId="221"/>
    <cellStyle name="Обычный 2 16" xfId="222"/>
    <cellStyle name="Обычный 2 17" xfId="223"/>
    <cellStyle name="Обычный 2 18" xfId="224"/>
    <cellStyle name="Обычный 2 19" xfId="225"/>
    <cellStyle name="Обычный 2 2" xfId="226"/>
    <cellStyle name="Обычный 2 2 10" xfId="227"/>
    <cellStyle name="Обычный 2 2 10 2 2" xfId="2"/>
    <cellStyle name="Обычный 2 2 11" xfId="228"/>
    <cellStyle name="Обычный 2 2 12" xfId="229"/>
    <cellStyle name="Обычный 2 2 13" xfId="230"/>
    <cellStyle name="Обычный 2 2 14" xfId="231"/>
    <cellStyle name="Обычный 2 2 15" xfId="232"/>
    <cellStyle name="Обычный 2 2 16" xfId="233"/>
    <cellStyle name="Обычный 2 2 17" xfId="234"/>
    <cellStyle name="Обычный 2 2 18" xfId="235"/>
    <cellStyle name="Обычный 2 2 19" xfId="236"/>
    <cellStyle name="Обычный 2 2 2" xfId="237"/>
    <cellStyle name="Обычный 2 2 2 2" xfId="238"/>
    <cellStyle name="Обычный 2 2 20" xfId="239"/>
    <cellStyle name="Обычный 2 2 3" xfId="240"/>
    <cellStyle name="Обычный 2 2 4" xfId="241"/>
    <cellStyle name="Обычный 2 2 5" xfId="242"/>
    <cellStyle name="Обычный 2 2 6" xfId="243"/>
    <cellStyle name="Обычный 2 2 7" xfId="244"/>
    <cellStyle name="Обычный 2 2 8" xfId="245"/>
    <cellStyle name="Обычный 2 2 9" xfId="246"/>
    <cellStyle name="Обычный 2 20" xfId="247"/>
    <cellStyle name="Обычный 2 21" xfId="248"/>
    <cellStyle name="Обычный 2 22" xfId="249"/>
    <cellStyle name="Обычный 2 23" xfId="250"/>
    <cellStyle name="Обычный 2 23 2" xfId="251"/>
    <cellStyle name="Обычный 2 24" xfId="252"/>
    <cellStyle name="Обычный 2 25" xfId="253"/>
    <cellStyle name="Обычный 2 26" xfId="254"/>
    <cellStyle name="Обычный 2 27" xfId="255"/>
    <cellStyle name="Обычный 2 28" xfId="256"/>
    <cellStyle name="Обычный 2 28 2" xfId="257"/>
    <cellStyle name="Обычный 2 29" xfId="258"/>
    <cellStyle name="Обычный 2 3" xfId="259"/>
    <cellStyle name="Обычный 2 3 10" xfId="260"/>
    <cellStyle name="Обычный 2 3 11" xfId="261"/>
    <cellStyle name="Обычный 2 3 12" xfId="262"/>
    <cellStyle name="Обычный 2 3 13" xfId="263"/>
    <cellStyle name="Обычный 2 3 14" xfId="264"/>
    <cellStyle name="Обычный 2 3 15" xfId="265"/>
    <cellStyle name="Обычный 2 3 16" xfId="266"/>
    <cellStyle name="Обычный 2 3 17" xfId="267"/>
    <cellStyle name="Обычный 2 3 18" xfId="268"/>
    <cellStyle name="Обычный 2 3 19" xfId="269"/>
    <cellStyle name="Обычный 2 3 2" xfId="270"/>
    <cellStyle name="Обычный 2 3 2 4" xfId="271"/>
    <cellStyle name="Обычный 2 3 20" xfId="272"/>
    <cellStyle name="Обычный 2 3 3" xfId="273"/>
    <cellStyle name="Обычный 2 3 4" xfId="274"/>
    <cellStyle name="Обычный 2 3 5" xfId="275"/>
    <cellStyle name="Обычный 2 3 6" xfId="276"/>
    <cellStyle name="Обычный 2 3 7" xfId="277"/>
    <cellStyle name="Обычный 2 3 8" xfId="278"/>
    <cellStyle name="Обычный 2 3 9" xfId="279"/>
    <cellStyle name="Обычный 2 30" xfId="280"/>
    <cellStyle name="Обычный 2 31" xfId="281"/>
    <cellStyle name="Обычный 2 32" xfId="282"/>
    <cellStyle name="Обычный 2 33" xfId="283"/>
    <cellStyle name="Обычный 2 34" xfId="284"/>
    <cellStyle name="Обычный 2 35" xfId="285"/>
    <cellStyle name="Обычный 2 36" xfId="286"/>
    <cellStyle name="Обычный 2 37" xfId="287"/>
    <cellStyle name="Обычный 2 4" xfId="288"/>
    <cellStyle name="Обычный 2 4 2" xfId="289"/>
    <cellStyle name="Обычный 2 4 3" xfId="290"/>
    <cellStyle name="Обычный 2 5" xfId="291"/>
    <cellStyle name="Обычный 2 5 2" xfId="292"/>
    <cellStyle name="Обычный 2 6" xfId="293"/>
    <cellStyle name="Обычный 2 6 2" xfId="294"/>
    <cellStyle name="Обычный 2 601 2" xfId="295"/>
    <cellStyle name="Обычный 2 602" xfId="296"/>
    <cellStyle name="Обычный 2 7" xfId="297"/>
    <cellStyle name="Обычный 2 7 2" xfId="298"/>
    <cellStyle name="Обычный 2 8" xfId="299"/>
    <cellStyle name="Обычный 2 8 2" xfId="300"/>
    <cellStyle name="Обычный 2 9" xfId="301"/>
    <cellStyle name="Обычный 2 9 2" xfId="302"/>
    <cellStyle name="Обычный 3" xfId="303"/>
    <cellStyle name="Обычный 3 10" xfId="304"/>
    <cellStyle name="Обычный 3 11" xfId="305"/>
    <cellStyle name="Обычный 3 12" xfId="306"/>
    <cellStyle name="Обычный 3 13" xfId="307"/>
    <cellStyle name="Обычный 3 14" xfId="308"/>
    <cellStyle name="Обычный 3 15" xfId="309"/>
    <cellStyle name="Обычный 3 16" xfId="310"/>
    <cellStyle name="Обычный 3 17" xfId="311"/>
    <cellStyle name="Обычный 3 18" xfId="312"/>
    <cellStyle name="Обычный 3 19" xfId="313"/>
    <cellStyle name="Обычный 3 2" xfId="314"/>
    <cellStyle name="Обычный 3 2 2" xfId="315"/>
    <cellStyle name="Обычный 3 2 3" xfId="316"/>
    <cellStyle name="Обычный 3 20" xfId="317"/>
    <cellStyle name="Обычный 3 21" xfId="318"/>
    <cellStyle name="Обычный 3 22" xfId="319"/>
    <cellStyle name="Обычный 3 23" xfId="320"/>
    <cellStyle name="Обычный 3 24" xfId="321"/>
    <cellStyle name="Обычный 3 25" xfId="322"/>
    <cellStyle name="Обычный 3 26" xfId="323"/>
    <cellStyle name="Обычный 3 3" xfId="324"/>
    <cellStyle name="Обычный 3 3 2" xfId="325"/>
    <cellStyle name="Обычный 3 4" xfId="326"/>
    <cellStyle name="Обычный 3 4 2" xfId="327"/>
    <cellStyle name="Обычный 3 5" xfId="328"/>
    <cellStyle name="Обычный 3 5 2" xfId="329"/>
    <cellStyle name="Обычный 3 6" xfId="330"/>
    <cellStyle name="Обычный 3 6 2" xfId="331"/>
    <cellStyle name="Обычный 3 7" xfId="332"/>
    <cellStyle name="Обычный 3 7 2" xfId="333"/>
    <cellStyle name="Обычный 3 8" xfId="334"/>
    <cellStyle name="Обычный 3 8 2" xfId="335"/>
    <cellStyle name="Обычный 3 9" xfId="336"/>
    <cellStyle name="Обычный 4" xfId="337"/>
    <cellStyle name="Обычный 4 2" xfId="338"/>
    <cellStyle name="Обычный 4 3" xfId="339"/>
    <cellStyle name="Обычный 49" xfId="340"/>
    <cellStyle name="Обычный 5" xfId="341"/>
    <cellStyle name="Обычный 6" xfId="342"/>
    <cellStyle name="Обычный 7" xfId="343"/>
    <cellStyle name="Обычный 7 2" xfId="344"/>
    <cellStyle name="Обычный 8" xfId="345"/>
    <cellStyle name="Обычный 8 2" xfId="346"/>
    <cellStyle name="Обычный 8 3" xfId="347"/>
    <cellStyle name="Обычный 8 4" xfId="348"/>
    <cellStyle name="Обычный 8 5" xfId="349"/>
    <cellStyle name="Обычный 8 6" xfId="350"/>
    <cellStyle name="Обычный 8 7" xfId="351"/>
    <cellStyle name="Обычный 9" xfId="352"/>
    <cellStyle name="Обычный 9 2" xfId="353"/>
    <cellStyle name="Плохой 2" xfId="354"/>
    <cellStyle name="Плохой 2 2" xfId="355"/>
    <cellStyle name="Пояснение 2" xfId="356"/>
    <cellStyle name="Пояснение 2 2" xfId="357"/>
    <cellStyle name="Примечание 2" xfId="358"/>
    <cellStyle name="Примечание 2 2" xfId="359"/>
    <cellStyle name="Примечание 2 2 2" xfId="360"/>
    <cellStyle name="Примечание 2 3" xfId="361"/>
    <cellStyle name="Примечание 2 4" xfId="362"/>
    <cellStyle name="Примечание 2 5" xfId="363"/>
    <cellStyle name="Примечание 2 5 2" xfId="364"/>
    <cellStyle name="Примечание 2 6" xfId="365"/>
    <cellStyle name="Примечание 2 7" xfId="366"/>
    <cellStyle name="Примечание 3" xfId="367"/>
    <cellStyle name="Примечание 3 2" xfId="368"/>
    <cellStyle name="Примечание 3 3" xfId="369"/>
    <cellStyle name="Примечание 3 4" xfId="370"/>
    <cellStyle name="Примечание 3 4 2" xfId="371"/>
    <cellStyle name="Примечание 3 5" xfId="372"/>
    <cellStyle name="Примечание 3 6" xfId="373"/>
    <cellStyle name="Примечание 4" xfId="374"/>
    <cellStyle name="Примечание 4 2" xfId="375"/>
    <cellStyle name="Примечание 4 3" xfId="376"/>
    <cellStyle name="Примечание 4 4" xfId="377"/>
    <cellStyle name="Примечание 4 4 2" xfId="378"/>
    <cellStyle name="Примечание 4 5" xfId="379"/>
    <cellStyle name="Примечание 4 6" xfId="380"/>
    <cellStyle name="Примечание 5" xfId="381"/>
    <cellStyle name="Примечание 5 2" xfId="382"/>
    <cellStyle name="Примечание 5 3" xfId="383"/>
    <cellStyle name="Примечание 5 3 2" xfId="384"/>
    <cellStyle name="Примечание 5 4" xfId="385"/>
    <cellStyle name="Примечание 5 5" xfId="386"/>
    <cellStyle name="Примечание 6" xfId="387"/>
    <cellStyle name="Примечание 6 2" xfId="388"/>
    <cellStyle name="Примечание 7" xfId="389"/>
    <cellStyle name="Примечание 7 2" xfId="390"/>
    <cellStyle name="Примечание 8" xfId="391"/>
    <cellStyle name="Примечание 8 2" xfId="392"/>
    <cellStyle name="Процентный 10" xfId="393"/>
    <cellStyle name="Процентный 11" xfId="394"/>
    <cellStyle name="Процентный 12" xfId="395"/>
    <cellStyle name="Процентный 13" xfId="396"/>
    <cellStyle name="Процентный 14" xfId="397"/>
    <cellStyle name="Процентный 15" xfId="398"/>
    <cellStyle name="Процентный 16" xfId="399"/>
    <cellStyle name="Процентный 17" xfId="400"/>
    <cellStyle name="Процентный 18" xfId="401"/>
    <cellStyle name="Процентный 19" xfId="402"/>
    <cellStyle name="Процентный 2" xfId="403"/>
    <cellStyle name="Процентный 2 10" xfId="404"/>
    <cellStyle name="Процентный 2 10 2" xfId="405"/>
    <cellStyle name="Процентный 2 2" xfId="406"/>
    <cellStyle name="Процентный 2 2 2" xfId="407"/>
    <cellStyle name="Процентный 2 2 3" xfId="408"/>
    <cellStyle name="Процентный 2 2 3 2" xfId="409"/>
    <cellStyle name="Процентный 2 3" xfId="410"/>
    <cellStyle name="Процентный 2 3 2" xfId="411"/>
    <cellStyle name="Процентный 2 4" xfId="412"/>
    <cellStyle name="Процентный 2 4 2" xfId="413"/>
    <cellStyle name="Процентный 2 5" xfId="414"/>
    <cellStyle name="Процентный 2 5 2" xfId="415"/>
    <cellStyle name="Процентный 2 6" xfId="416"/>
    <cellStyle name="Процентный 2 6 2" xfId="417"/>
    <cellStyle name="Процентный 2 7" xfId="418"/>
    <cellStyle name="Процентный 2 7 2" xfId="419"/>
    <cellStyle name="Процентный 2 8" xfId="420"/>
    <cellStyle name="Процентный 2 8 2" xfId="421"/>
    <cellStyle name="Процентный 2 9" xfId="422"/>
    <cellStyle name="Процентный 2 9 2" xfId="423"/>
    <cellStyle name="Процентный 20" xfId="424"/>
    <cellStyle name="Процентный 21" xfId="425"/>
    <cellStyle name="Процентный 22" xfId="426"/>
    <cellStyle name="Процентный 23" xfId="427"/>
    <cellStyle name="Процентный 24" xfId="428"/>
    <cellStyle name="Процентный 25" xfId="429"/>
    <cellStyle name="Процентный 26" xfId="430"/>
    <cellStyle name="Процентный 27" xfId="431"/>
    <cellStyle name="Процентный 28" xfId="432"/>
    <cellStyle name="Процентный 29" xfId="433"/>
    <cellStyle name="Процентный 3" xfId="434"/>
    <cellStyle name="Процентный 3 2" xfId="435"/>
    <cellStyle name="Процентный 3 2 2" xfId="436"/>
    <cellStyle name="Процентный 30" xfId="437"/>
    <cellStyle name="Процентный 31" xfId="438"/>
    <cellStyle name="Процентный 32" xfId="439"/>
    <cellStyle name="Процентный 33" xfId="440"/>
    <cellStyle name="Процентный 34" xfId="441"/>
    <cellStyle name="Процентный 35" xfId="442"/>
    <cellStyle name="Процентный 36" xfId="443"/>
    <cellStyle name="Процентный 37" xfId="444"/>
    <cellStyle name="Процентный 38" xfId="445"/>
    <cellStyle name="Процентный 39" xfId="446"/>
    <cellStyle name="Процентный 4" xfId="447"/>
    <cellStyle name="Процентный 4 2" xfId="448"/>
    <cellStyle name="Процентный 4 2 2" xfId="449"/>
    <cellStyle name="Процентный 40" xfId="450"/>
    <cellStyle name="Процентный 41" xfId="451"/>
    <cellStyle name="Процентный 42" xfId="452"/>
    <cellStyle name="Процентный 43" xfId="453"/>
    <cellStyle name="Процентный 44" xfId="454"/>
    <cellStyle name="Процентный 45" xfId="455"/>
    <cellStyle name="Процентный 46" xfId="456"/>
    <cellStyle name="Процентный 47" xfId="457"/>
    <cellStyle name="Процентный 48" xfId="458"/>
    <cellStyle name="Процентный 49" xfId="459"/>
    <cellStyle name="Процентный 5" xfId="460"/>
    <cellStyle name="Процентный 50" xfId="461"/>
    <cellStyle name="Процентный 6" xfId="462"/>
    <cellStyle name="Процентный 7" xfId="463"/>
    <cellStyle name="Процентный 8" xfId="464"/>
    <cellStyle name="Процентный 8 2" xfId="465"/>
    <cellStyle name="Процентный 9" xfId="466"/>
    <cellStyle name="Связанная ячейка 2" xfId="467"/>
    <cellStyle name="Связанная ячейка 2 2" xfId="468"/>
    <cellStyle name="Стиль 1" xfId="469"/>
    <cellStyle name="Текст предупреждения 2" xfId="470"/>
    <cellStyle name="Текст предупреждения 2 2" xfId="471"/>
    <cellStyle name="Тысячи [0]_1" xfId="472"/>
    <cellStyle name="Тысячи_1" xfId="473"/>
    <cellStyle name="Финансовый 10" xfId="474"/>
    <cellStyle name="Финансовый 11" xfId="475"/>
    <cellStyle name="Финансовый 12" xfId="476"/>
    <cellStyle name="Финансовый 13" xfId="477"/>
    <cellStyle name="Финансовый 14" xfId="478"/>
    <cellStyle name="Финансовый 15" xfId="479"/>
    <cellStyle name="Финансовый 2" xfId="480"/>
    <cellStyle name="Финансовый 2 2" xfId="481"/>
    <cellStyle name="Финансовый 2 2 2" xfId="482"/>
    <cellStyle name="Финансовый 2 2 2 2" xfId="483"/>
    <cellStyle name="Финансовый 2 3" xfId="484"/>
    <cellStyle name="Финансовый 2 3 2" xfId="485"/>
    <cellStyle name="Финансовый 2 4" xfId="486"/>
    <cellStyle name="Финансовый 2 4 2" xfId="487"/>
    <cellStyle name="Финансовый 3" xfId="488"/>
    <cellStyle name="Финансовый 3 2" xfId="489"/>
    <cellStyle name="Финансовый 3 2 2" xfId="490"/>
    <cellStyle name="Финансовый 4" xfId="491"/>
    <cellStyle name="Финансовый 4 2" xfId="492"/>
    <cellStyle name="Финансовый 5" xfId="493"/>
    <cellStyle name="Финансовый 5 2" xfId="494"/>
    <cellStyle name="Финансовый 6" xfId="495"/>
    <cellStyle name="Финансовый 6 2" xfId="496"/>
    <cellStyle name="Финансовый 7" xfId="497"/>
    <cellStyle name="Финансовый 7 2" xfId="498"/>
    <cellStyle name="Финансовый 8" xfId="499"/>
    <cellStyle name="Финансовый 9" xfId="500"/>
    <cellStyle name="Хороший 2" xfId="501"/>
    <cellStyle name="Хороший 2 2" xfId="502"/>
  </cellStyles>
  <dxfs count="0"/>
  <tableStyles count="0" defaultTableStyle="TableStyleMedium2" defaultPivotStyle="PivotStyleLight16"/>
  <colors>
    <mruColors>
      <color rgb="FF88234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perator" refreshedDate="43978.620290856481" createdVersion="4" refreshedVersion="4" minRefreshableVersion="3" recordCount="216">
  <cacheSource type="worksheet">
    <worksheetSource ref="A1:I217" sheet="МВЗ"/>
  </cacheSource>
  <cacheFields count="9">
    <cacheField name="МВЗ" numFmtId="1">
      <sharedItems containsMixedTypes="1" containsNumber="1" containsInteger="1" minValue="1" maxValue="9219"/>
    </cacheField>
    <cacheField name="Наименование канала продаж УБРиР" numFmtId="0">
      <sharedItems/>
    </cacheField>
    <cacheField name="Город" numFmtId="0">
      <sharedItems containsBlank="1" count="91">
        <m/>
        <s v="Екатеринбург"/>
        <s v="Ижевск"/>
        <s v="Оренбург"/>
        <s v="Казань"/>
        <s v="Барнаул"/>
        <s v="Белгород"/>
        <s v="Волгоград"/>
        <s v="Воронеж"/>
        <s v="Кемерово"/>
        <s v="Киров"/>
        <s v="Краснодар"/>
        <s v="Курган"/>
        <s v="Липецк"/>
        <s v="Москва"/>
        <s v="Набережные Челны"/>
        <s v="Нижневартовск"/>
        <s v="Нижний Новгород"/>
        <s v="Новосибирск"/>
        <s v="Омск"/>
        <s v="Орск"/>
        <s v="Пермь"/>
        <s v="Кунгур"/>
        <s v="Самара"/>
        <s v="Санкт-Петербург"/>
        <s v="Балаково"/>
        <s v="Саратов"/>
        <s v="Асбест"/>
        <s v="Березовский"/>
        <s v="Верхняя Пышма"/>
        <s v="Ивдель"/>
        <s v="Каменск-Уральский"/>
        <s v="Качканар"/>
        <s v="Краснотурьинск"/>
        <s v="Кушва"/>
        <s v="Лесной"/>
        <s v="Нижний Тагил"/>
        <s v="Нижняя Тура"/>
        <s v="Новоуральск"/>
        <s v="Первоуральск"/>
        <s v="Ревда"/>
        <s v="Серов"/>
        <s v="Среднеуральск"/>
        <s v="Сухой Лог"/>
        <s v="Тавда"/>
        <s v="Тольятти"/>
        <s v="Томск"/>
        <s v="Тюмень"/>
        <s v="Ульяновск"/>
        <s v="Салават"/>
        <s v="Стерлитамак"/>
        <s v="Уфа"/>
        <s v="Чебоксары"/>
        <s v="Копейск"/>
        <s v="Кыштым"/>
        <s v="Магнитогорск"/>
        <s v="Миасс"/>
        <s v="Озерск"/>
        <s v="Снежинск"/>
        <s v="Челябинск"/>
        <s v="Ростов-на-Дону"/>
        <s v="Курск"/>
        <s v="Сургут"/>
        <s v="Астрахань"/>
        <s v="Новокузнецк"/>
        <s v="Нефтекамск"/>
        <s v="Ярославль"/>
        <s v="Пенза"/>
        <s v="Сочи"/>
        <s v="Октябрьский"/>
        <s v="Красноярск"/>
        <s v="Великий Новгород"/>
        <s v="Орел"/>
        <s v="Белорецк"/>
        <s v="Старый Оскол"/>
        <s v="Вологда"/>
        <s v="Тамбов"/>
        <s v="Анапа"/>
        <s v="Брянск"/>
        <s v="Владимир"/>
        <s v="Улан-Удэ"/>
        <s v="Иркутск"/>
        <s v="Хабаровск"/>
        <s v="Владивосток"/>
        <s v="Рязань"/>
        <s v="Шадринск"/>
        <s v="Тобольск"/>
        <s v="Верхняя Салда"/>
        <s v="Саранск"/>
        <s v="Владикавказ"/>
        <s v="Нижний Тагил " u="1"/>
      </sharedItems>
    </cacheField>
    <cacheField name="Область" numFmtId="0">
      <sharedItems containsBlank="1" count="50">
        <m/>
        <s v="Свердловская область"/>
        <s v="Республика Удмуртия"/>
        <s v="Оренбургская область"/>
        <s v="Республика Татарстан"/>
        <s v="Алтайский край"/>
        <s v="Белгородская область"/>
        <s v="Волгоградская область"/>
        <s v="Воронежская область"/>
        <s v="Кемеровская область"/>
        <s v="Кировская область"/>
        <s v="Краснодарский край"/>
        <s v="Курганская область"/>
        <s v="Липецкая область"/>
        <s v="Москва"/>
        <s v="ХМАО"/>
        <s v="Нижегородская область"/>
        <s v="Новосибирская область"/>
        <s v="Омская область"/>
        <s v="Пермский край"/>
        <s v="Самарская область"/>
        <s v="Санкт-Петербург"/>
        <s v="Саратовская область"/>
        <s v="Томская область"/>
        <s v="Тюменская область"/>
        <s v="Ульяновская область"/>
        <s v="Республика Башкортостан"/>
        <s v="Чувашская республика"/>
        <s v="Челябинская область"/>
        <s v="Ростовская область"/>
        <s v="Курская"/>
        <s v="Астраханская область"/>
        <s v="Ярославская область"/>
        <s v="Пензенская область"/>
        <s v="Красноярский край"/>
        <s v="Новгородская область"/>
        <s v="Орловская область"/>
        <s v="Вологодская область"/>
        <s v="Тамбовская область"/>
        <s v="Брянская область"/>
        <s v="Владимирская область"/>
        <s v="Республика Бурятия"/>
        <s v="Иркутская область"/>
        <s v="Хабаровский край"/>
        <s v="Приморский край"/>
        <s v="Рязанская область"/>
        <s v="Мордовия"/>
        <s v="РСО-Алания"/>
        <s v="Московская область" u="1"/>
        <s v="Ленинградская область" u="1"/>
      </sharedItems>
    </cacheField>
    <cacheField name="УБРиР / ВУЗ" numFmtId="4">
      <sharedItems count="3">
        <s v="УБРиР"/>
        <s v="ВУЗ"/>
        <s v="ЦД"/>
      </sharedItems>
    </cacheField>
    <cacheField name="БТП/НТК" numFmtId="0">
      <sharedItems containsBlank="1"/>
    </cacheField>
    <cacheField name="Дивизион" numFmtId="0">
      <sharedItems containsBlank="1"/>
    </cacheField>
    <cacheField name="DHL" numFmtId="0">
      <sharedItems containsBlank="1"/>
    </cacheField>
    <cacheField name="комментарий" numFmtId="0">
      <sharedItems containsBlank="1" count="4">
        <m/>
        <s v="не обслуживает ЮЛ"/>
        <s v="для открытия счетов НТК"/>
        <s v="закры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n v="1"/>
    <s v="ОТОБиТ"/>
    <x v="0"/>
    <x v="0"/>
    <x v="0"/>
    <m/>
    <m/>
    <m/>
    <x v="0"/>
  </r>
  <r>
    <n v="2"/>
    <s v="ДПКП"/>
    <x v="0"/>
    <x v="0"/>
    <x v="0"/>
    <m/>
    <m/>
    <m/>
    <x v="0"/>
  </r>
  <r>
    <n v="3"/>
    <s v="Шишкина Т."/>
    <x v="0"/>
    <x v="0"/>
    <x v="0"/>
    <m/>
    <m/>
    <m/>
    <x v="0"/>
  </r>
  <r>
    <n v="4"/>
    <s v="Ромашкина И.В."/>
    <x v="0"/>
    <x v="0"/>
    <x v="1"/>
    <m/>
    <m/>
    <m/>
    <x v="0"/>
  </r>
  <r>
    <n v="5"/>
    <s v="Центр доставки"/>
    <x v="0"/>
    <x v="0"/>
    <x v="2"/>
    <m/>
    <m/>
    <m/>
    <x v="0"/>
  </r>
  <r>
    <s v="РВ"/>
    <s v="Проект &quot;Растем вместе&quot;"/>
    <x v="0"/>
    <x v="0"/>
    <x v="0"/>
    <s v="БТП РВ"/>
    <s v="-"/>
    <m/>
    <x v="0"/>
  </r>
  <r>
    <n v="1023"/>
    <s v="ГСЭ"/>
    <x v="0"/>
    <x v="0"/>
    <x v="0"/>
    <s v="ЦРУ ДО"/>
    <s v="Екатеринбург"/>
    <m/>
    <x v="0"/>
  </r>
  <r>
    <n v="6208"/>
    <s v="ДO &quot;Парковый&quot;"/>
    <x v="1"/>
    <x v="1"/>
    <x v="0"/>
    <s v="БТП"/>
    <s v="Екатеринбург"/>
    <m/>
    <x v="0"/>
  </r>
  <r>
    <n v="6209"/>
    <s v="ДО &quot;Центральный&quot;"/>
    <x v="1"/>
    <x v="1"/>
    <x v="0"/>
    <s v="БТП"/>
    <s v="Екатеринбург"/>
    <m/>
    <x v="1"/>
  </r>
  <r>
    <n v="6210"/>
    <s v="ДО &quot;Чкаловский&quot;"/>
    <x v="1"/>
    <x v="1"/>
    <x v="0"/>
    <s v="БТП"/>
    <s v="Екатеринбург"/>
    <m/>
    <x v="0"/>
  </r>
  <r>
    <n v="6213"/>
    <s v="ДО &quot;ОПЕРО&quot;"/>
    <x v="1"/>
    <x v="1"/>
    <x v="0"/>
    <s v="БТП"/>
    <s v="Екатеринбург"/>
    <m/>
    <x v="0"/>
  </r>
  <r>
    <n v="6216"/>
    <s v="ДО &quot;ЦОУ&quot;"/>
    <x v="1"/>
    <x v="1"/>
    <x v="0"/>
    <s v="БТП"/>
    <s v="Екатеринбург"/>
    <m/>
    <x v="0"/>
  </r>
  <r>
    <n v="6217"/>
    <s v="ДО &quot;Ботанический&quot;"/>
    <x v="1"/>
    <x v="1"/>
    <x v="0"/>
    <s v="БТП"/>
    <s v="Екатеринбург"/>
    <m/>
    <x v="0"/>
  </r>
  <r>
    <n v="6219"/>
    <s v="ДО &quot;Вознесенский&quot;"/>
    <x v="1"/>
    <x v="1"/>
    <x v="0"/>
    <s v="БТП"/>
    <s v="Екатеринбург"/>
    <m/>
    <x v="0"/>
  </r>
  <r>
    <n v="6220"/>
    <s v="ДО &quot;Каменные палатки&quot;"/>
    <x v="1"/>
    <x v="1"/>
    <x v="0"/>
    <s v="БТП"/>
    <s v="Екатеринбург"/>
    <m/>
    <x v="0"/>
  </r>
  <r>
    <n v="6224"/>
    <s v="ДО &quot;Пионерский&quot;"/>
    <x v="1"/>
    <x v="1"/>
    <x v="0"/>
    <s v="БТП"/>
    <s v="Екатеринбург"/>
    <m/>
    <x v="0"/>
  </r>
  <r>
    <n v="6226"/>
    <s v="ДО &quot;Академический&quot;"/>
    <x v="1"/>
    <x v="1"/>
    <x v="0"/>
    <s v="БТП"/>
    <s v="Екатеринбург"/>
    <m/>
    <x v="1"/>
  </r>
  <r>
    <n v="6232"/>
    <s v="ДО &quot;Солнечный&quot;"/>
    <x v="1"/>
    <x v="1"/>
    <x v="0"/>
    <s v="БТП"/>
    <s v="Екатеринбург"/>
    <m/>
    <x v="0"/>
  </r>
  <r>
    <n v="6233"/>
    <s v="ДО &quot;Индустриальный&quot;"/>
    <x v="1"/>
    <x v="1"/>
    <x v="0"/>
    <s v="БТП"/>
    <s v="Екатеринбург"/>
    <m/>
    <x v="1"/>
  </r>
  <r>
    <n v="6234"/>
    <s v="ДО &quot;Белореченский&quot;"/>
    <x v="1"/>
    <x v="1"/>
    <x v="0"/>
    <s v="БТП"/>
    <s v="Екатеринбург"/>
    <m/>
    <x v="1"/>
  </r>
  <r>
    <n v="6239"/>
    <s v="ДО &quot;Надеждинский&quot;"/>
    <x v="1"/>
    <x v="1"/>
    <x v="0"/>
    <s v="БТП"/>
    <s v="Екатеринбург"/>
    <m/>
    <x v="0"/>
  </r>
  <r>
    <n v="6240"/>
    <s v="ДО &quot;Ритм&quot;"/>
    <x v="1"/>
    <x v="1"/>
    <x v="0"/>
    <s v="БТП"/>
    <s v="Екатеринбург"/>
    <m/>
    <x v="0"/>
  </r>
  <r>
    <n v="6241"/>
    <s v="ДО &quot;Основинский&quot;"/>
    <x v="1"/>
    <x v="1"/>
    <x v="0"/>
    <s v="БТП"/>
    <s v="Екатеринбург"/>
    <m/>
    <x v="1"/>
  </r>
  <r>
    <n v="6301"/>
    <s v="Филиал &quot;ССБ&quot;"/>
    <x v="1"/>
    <x v="1"/>
    <x v="0"/>
    <s v="БТП"/>
    <s v="Екатеринбург"/>
    <m/>
    <x v="0"/>
  </r>
  <r>
    <n v="6302"/>
    <s v="ДО &quot;Набережный&quot;"/>
    <x v="1"/>
    <x v="1"/>
    <x v="0"/>
    <s v="БТП"/>
    <s v="Екатеринбург"/>
    <m/>
    <x v="0"/>
  </r>
  <r>
    <n v="6303"/>
    <s v="ДО &quot;Орджоникидзевский&quot;"/>
    <x v="1"/>
    <x v="1"/>
    <x v="0"/>
    <s v="БТП"/>
    <s v="Екатеринбург"/>
    <m/>
    <x v="0"/>
  </r>
  <r>
    <n v="6304"/>
    <s v="ДО &quot;Молодежный&quot; филиала ССБ&quot;"/>
    <x v="1"/>
    <x v="1"/>
    <x v="0"/>
    <s v="БТП"/>
    <s v="Екатеринбург"/>
    <m/>
    <x v="1"/>
  </r>
  <r>
    <n v="6263"/>
    <s v="ДО &quot;Де Геннин&quot;"/>
    <x v="1"/>
    <x v="1"/>
    <x v="0"/>
    <s v="БТП"/>
    <s v="Екатеринбург"/>
    <m/>
    <x v="0"/>
  </r>
  <r>
    <n v="6269"/>
    <s v="ДО &quot;Центр банковского обслуживания&quot;"/>
    <x v="1"/>
    <x v="1"/>
    <x v="0"/>
    <s v="БТП"/>
    <s v="Екатеринбург"/>
    <m/>
    <x v="0"/>
  </r>
  <r>
    <n v="9219"/>
    <s v="ДО &quot;Вознесенский&quot;-2"/>
    <x v="1"/>
    <x v="1"/>
    <x v="0"/>
    <s v="БТП"/>
    <s v="Екатеринбург"/>
    <m/>
    <x v="1"/>
  </r>
  <r>
    <n v="6428"/>
    <s v="ОО &quot;Ижевский&quot; Филиала &quot;Пермский&quot;"/>
    <x v="2"/>
    <x v="2"/>
    <x v="0"/>
    <s v="БТП"/>
    <s v="Поволжье"/>
    <s v="DHL"/>
    <x v="0"/>
  </r>
  <r>
    <n v="6417"/>
    <s v="ОО &quot;Оренбургский&quot; Филиала &quot;Уфимский&quot;"/>
    <x v="3"/>
    <x v="3"/>
    <x v="0"/>
    <s v="БТП"/>
    <s v="Поволжье"/>
    <s v="DHL"/>
    <x v="0"/>
  </r>
  <r>
    <n v="6472"/>
    <s v="ОО &quot;Казанский&quot; Филиала &quot;Уфимский&quot;"/>
    <x v="4"/>
    <x v="4"/>
    <x v="0"/>
    <s v="БТП"/>
    <s v="Поволжье"/>
    <s v="DHL"/>
    <x v="0"/>
  </r>
  <r>
    <n v="6487"/>
    <s v="ОО &quot;Барнаульский&quot; Филиала &quot;Новосибирский&quot;"/>
    <x v="5"/>
    <x v="5"/>
    <x v="0"/>
    <s v="БТП"/>
    <s v="Сибирь"/>
    <s v="DHL"/>
    <x v="0"/>
  </r>
  <r>
    <n v="6440"/>
    <s v="ОO &quot;Белгородский&quot; Филиала &quot;Воронежский&quot;"/>
    <x v="6"/>
    <x v="6"/>
    <x v="0"/>
    <s v="БТП"/>
    <s v="Центр"/>
    <s v="DHL"/>
    <x v="0"/>
  </r>
  <r>
    <n v="6493"/>
    <s v="ОО &quot;Волгоградский&quot; Филиала &quot;Краснодарский&quot;"/>
    <x v="7"/>
    <x v="7"/>
    <x v="0"/>
    <s v="БТП"/>
    <s v="Юг"/>
    <s v="DHL"/>
    <x v="0"/>
  </r>
  <r>
    <n v="6112"/>
    <s v="Филиал &quot;Воронежский&quot;"/>
    <x v="8"/>
    <x v="8"/>
    <x v="0"/>
    <s v="БТП"/>
    <s v="Центр"/>
    <s v="DHL"/>
    <x v="0"/>
  </r>
  <r>
    <n v="6473"/>
    <s v="ДО &quot;Левобережный&quot; Филиала &quot;Воронежский&quot;"/>
    <x v="8"/>
    <x v="8"/>
    <x v="0"/>
    <s v="БТП"/>
    <s v="Центр"/>
    <s v="DHL"/>
    <x v="0"/>
  </r>
  <r>
    <n v="6482"/>
    <s v="ОО &quot;Кемеровский&quot; Филиала &quot;Новосибирский&quot;"/>
    <x v="9"/>
    <x v="9"/>
    <x v="0"/>
    <s v="БТП"/>
    <s v="Сибирь"/>
    <s v="DHL"/>
    <x v="0"/>
  </r>
  <r>
    <n v="6106"/>
    <s v="Филиал &quot;Кировский&quot;"/>
    <x v="10"/>
    <x v="10"/>
    <x v="0"/>
    <s v="БТП"/>
    <s v="Поволжье"/>
    <s v="DHL"/>
    <x v="0"/>
  </r>
  <r>
    <n v="6412"/>
    <s v="ДО &quot;ЦФУ&quot; Филиал &quot;Кировский&quot;"/>
    <x v="10"/>
    <x v="10"/>
    <x v="0"/>
    <s v="БТП"/>
    <s v="Поволжье"/>
    <s v="DHL"/>
    <x v="0"/>
  </r>
  <r>
    <n v="6114"/>
    <s v="Филиал &quot;Краснодарский&quot;"/>
    <x v="11"/>
    <x v="11"/>
    <x v="0"/>
    <s v="БТП"/>
    <s v="Юг"/>
    <s v="DHL"/>
    <x v="0"/>
  </r>
  <r>
    <n v="6255"/>
    <s v="ОО &quot;Курганский&quot;"/>
    <x v="12"/>
    <x v="12"/>
    <x v="0"/>
    <s v="БТП"/>
    <s v="Западная Сибирь"/>
    <s v="DHL"/>
    <x v="0"/>
  </r>
  <r>
    <n v="6486"/>
    <s v="ОО &quot;Липецкий&quot; Филиала &quot;Воронежский&quot;"/>
    <x v="13"/>
    <x v="13"/>
    <x v="0"/>
    <s v="БТП"/>
    <s v="Центр"/>
    <s v="DHL"/>
    <x v="0"/>
  </r>
  <r>
    <n v="6105"/>
    <s v="Филиал  &quot;Московский&quot;  "/>
    <x v="14"/>
    <x v="14"/>
    <x v="0"/>
    <s v="БТП"/>
    <s v="Центр"/>
    <s v="DHL"/>
    <x v="0"/>
  </r>
  <r>
    <n v="6471"/>
    <s v="ОО &quot;Набережные Челны&quot; Филиала &quot;Уфимский&quot;"/>
    <x v="15"/>
    <x v="4"/>
    <x v="0"/>
    <s v="БТП"/>
    <s v="Поволжье"/>
    <s v="DHL"/>
    <x v="0"/>
  </r>
  <r>
    <n v="6253"/>
    <s v="ОО «Нижневартовский»"/>
    <x v="16"/>
    <x v="15"/>
    <x v="0"/>
    <s v="БТП"/>
    <s v="Западная Сибирь"/>
    <s v="DHL"/>
    <x v="0"/>
  </r>
  <r>
    <n v="6445"/>
    <s v="ОО &quot;Нижегородский&quot; филиала &quot;Пермский&quot;"/>
    <x v="17"/>
    <x v="16"/>
    <x v="0"/>
    <s v="БТП"/>
    <s v="Центр"/>
    <s v="DHL"/>
    <x v="0"/>
  </r>
  <r>
    <n v="6115"/>
    <s v="Филиал &quot;Новосибирский&quot;"/>
    <x v="18"/>
    <x v="17"/>
    <x v="0"/>
    <s v="БТП"/>
    <s v="Сибирь"/>
    <s v="DHL"/>
    <x v="0"/>
  </r>
  <r>
    <n v="6464"/>
    <s v="ДО &quot;Студенческий&quot; Филиала &quot;Новосибирский&quot;"/>
    <x v="18"/>
    <x v="17"/>
    <x v="0"/>
    <s v="БТП"/>
    <s v="Сибирь"/>
    <s v="DHL"/>
    <x v="0"/>
  </r>
  <r>
    <n v="6483"/>
    <s v="ДО &quot;Заельцовский&quot; Филиала &quot;Новосибирский&quot;"/>
    <x v="18"/>
    <x v="17"/>
    <x v="0"/>
    <s v="БТП"/>
    <s v="Сибирь"/>
    <s v="DHL"/>
    <x v="0"/>
  </r>
  <r>
    <n v="6479"/>
    <s v="ОО &quot;Омский&quot; филиала &quot;Новосибирский&quot;"/>
    <x v="19"/>
    <x v="18"/>
    <x v="0"/>
    <s v="БТП"/>
    <s v="Сибирь"/>
    <s v="DHL"/>
    <x v="0"/>
  </r>
  <r>
    <n v="6463"/>
    <s v="ОО &quot;Орский&quot; Филиала &quot;Уфимский&quot;"/>
    <x v="20"/>
    <x v="3"/>
    <x v="0"/>
    <s v="БТП"/>
    <s v="Поволжье"/>
    <s v="DHL"/>
    <x v="0"/>
  </r>
  <r>
    <n v="6110"/>
    <s v="Филиал &quot;Пермский&quot;"/>
    <x v="21"/>
    <x v="19"/>
    <x v="0"/>
    <s v="БТП"/>
    <s v="Средний Урал"/>
    <s v="DHL"/>
    <x v="0"/>
  </r>
  <r>
    <n v="6410"/>
    <s v="ДО &quot;Мотовилихинский&quot; филиала Пермский&quot;"/>
    <x v="21"/>
    <x v="19"/>
    <x v="0"/>
    <s v="БТП"/>
    <s v="Средний Урал"/>
    <s v="DHL"/>
    <x v="0"/>
  </r>
  <r>
    <n v="6422"/>
    <s v="ДО &quot;Светлый&quot; филиала &quot;Пермский&quot;  "/>
    <x v="21"/>
    <x v="19"/>
    <x v="0"/>
    <s v="БТП"/>
    <s v="Средний Урал"/>
    <s v="DHL"/>
    <x v="0"/>
  </r>
  <r>
    <n v="6460"/>
    <s v="ДО &quot;Виктория&quot; филиала &quot;Пермский&quot;"/>
    <x v="21"/>
    <x v="19"/>
    <x v="0"/>
    <s v="БТП"/>
    <s v="Средний Урал"/>
    <s v="DHL"/>
    <x v="0"/>
  </r>
  <r>
    <n v="6475"/>
    <s v="ДО &quot;Закамский&quot; Филиала &quot;Пермский&quot;"/>
    <x v="21"/>
    <x v="19"/>
    <x v="0"/>
    <s v="БТП"/>
    <s v="Средний Урал"/>
    <s v="DHL"/>
    <x v="1"/>
  </r>
  <r>
    <n v="6485"/>
    <s v="ДО &quot;Кунгурский&quot;"/>
    <x v="22"/>
    <x v="19"/>
    <x v="0"/>
    <s v="БТП"/>
    <s v="Средний Урал"/>
    <s v="DHL"/>
    <x v="0"/>
  </r>
  <r>
    <n v="6469"/>
    <s v="ОО &quot;Самарский&quot; Филиала &quot;Пермский&quot;"/>
    <x v="23"/>
    <x v="20"/>
    <x v="0"/>
    <s v="БТП"/>
    <s v="Поволжье"/>
    <s v="DHL"/>
    <x v="0"/>
  </r>
  <r>
    <n v="6116"/>
    <s v="Филиал &quot;Санкт-Петербургский&quot;"/>
    <x v="24"/>
    <x v="21"/>
    <x v="0"/>
    <s v="БТП"/>
    <s v="Центр"/>
    <s v="DHL"/>
    <x v="0"/>
  </r>
  <r>
    <n v="6904"/>
    <s v="ДО &quot;Петровский&quot; Филиала &quot;Санкт-Петербургский&quot;"/>
    <x v="24"/>
    <x v="21"/>
    <x v="0"/>
    <s v="БТП"/>
    <s v="Центр"/>
    <s v="DHL"/>
    <x v="0"/>
  </r>
  <r>
    <n v="6452"/>
    <s v="ОО &quot;Балаковский&quot; филиала &quot;Уфимскмй&quot;"/>
    <x v="25"/>
    <x v="22"/>
    <x v="0"/>
    <s v="БТП"/>
    <s v="Юг"/>
    <s v="DHL"/>
    <x v="0"/>
  </r>
  <r>
    <n v="6442"/>
    <s v="ОО &quot;Центральный&quot; Филиала &quot;Уфимский&quot;"/>
    <x v="26"/>
    <x v="22"/>
    <x v="0"/>
    <s v="БТП"/>
    <s v="Юг"/>
    <s v="DHL"/>
    <x v="0"/>
  </r>
  <r>
    <n v="6454"/>
    <s v="ОО &quot;Тарховский&quot; филиала Уфимский&quot;"/>
    <x v="26"/>
    <x v="22"/>
    <x v="0"/>
    <s v="БТП"/>
    <s v="Юг"/>
    <s v="DHL"/>
    <x v="0"/>
  </r>
  <r>
    <n v="6264"/>
    <s v="ДО &quot;Асбестовский&quot; "/>
    <x v="27"/>
    <x v="1"/>
    <x v="0"/>
    <s v="БТП"/>
    <s v="Средний Урал"/>
    <m/>
    <x v="0"/>
  </r>
  <r>
    <n v="6245"/>
    <s v="ДО &quot;Березовский&quot;"/>
    <x v="28"/>
    <x v="1"/>
    <x v="0"/>
    <s v="БТП"/>
    <s v="Екатеринбург"/>
    <m/>
    <x v="0"/>
  </r>
  <r>
    <n v="6204"/>
    <s v="ДО &quot;Металлург&quot;"/>
    <x v="29"/>
    <x v="1"/>
    <x v="0"/>
    <s v="БТП"/>
    <s v="Екатеринбург"/>
    <m/>
    <x v="0"/>
  </r>
  <r>
    <n v="6414"/>
    <s v="ДО &quot;Ивдельский&quot; Филиала &quot;Серовский&quot;"/>
    <x v="30"/>
    <x v="1"/>
    <x v="0"/>
    <s v="БТП"/>
    <s v="Средний Урал"/>
    <m/>
    <x v="0"/>
  </r>
  <r>
    <n v="6237"/>
    <s v="ДО &quot;Каменский&quot;"/>
    <x v="31"/>
    <x v="1"/>
    <x v="0"/>
    <s v="БТП"/>
    <s v="Средний Урал"/>
    <m/>
    <x v="0"/>
  </r>
  <r>
    <n v="6257"/>
    <s v="ДО &quot;Салют&quot;"/>
    <x v="31"/>
    <x v="1"/>
    <x v="0"/>
    <s v="БТП"/>
    <s v="Средний Урал"/>
    <m/>
    <x v="0"/>
  </r>
  <r>
    <n v="6205"/>
    <s v="ДО &quot;Горно-Металлургический&quot;"/>
    <x v="32"/>
    <x v="1"/>
    <x v="0"/>
    <s v="БТП"/>
    <s v="Средний Урал"/>
    <m/>
    <x v="0"/>
  </r>
  <r>
    <n v="6411"/>
    <s v="ДО &quot;Краснотурьинский&quot;"/>
    <x v="33"/>
    <x v="1"/>
    <x v="0"/>
    <s v="БТП"/>
    <s v="Средний Урал"/>
    <m/>
    <x v="0"/>
  </r>
  <r>
    <n v="6254"/>
    <s v="ДО &quot;Кушвинский&quot;"/>
    <x v="34"/>
    <x v="1"/>
    <x v="0"/>
    <s v="БТП"/>
    <s v="Средний Урал"/>
    <m/>
    <x v="0"/>
  </r>
  <r>
    <n v="6404"/>
    <s v="ДО &quot;Лесной&quot;"/>
    <x v="35"/>
    <x v="1"/>
    <x v="0"/>
    <s v="БТП"/>
    <s v="Средний Урал"/>
    <m/>
    <x v="0"/>
  </r>
  <r>
    <n v="6201"/>
    <s v="ДО &quot;Нижне-Тагильский&quot;"/>
    <x v="36"/>
    <x v="1"/>
    <x v="0"/>
    <s v="БТП"/>
    <s v="Средний Урал"/>
    <m/>
    <x v="0"/>
  </r>
  <r>
    <n v="6248"/>
    <s v="ДО &quot;Демидовский&quot;"/>
    <x v="36"/>
    <x v="1"/>
    <x v="0"/>
    <s v="БТП"/>
    <s v="Средний Урал"/>
    <m/>
    <x v="0"/>
  </r>
  <r>
    <n v="6305"/>
    <s v="ДО &quot;Уральский&quot; филиала &quot;ССБ&quot;"/>
    <x v="36"/>
    <x v="1"/>
    <x v="0"/>
    <s v="БТП"/>
    <s v="Средний Урал"/>
    <m/>
    <x v="1"/>
  </r>
  <r>
    <n v="6250"/>
    <s v="ДО &quot;Нижнетуринский&quot;"/>
    <x v="37"/>
    <x v="1"/>
    <x v="0"/>
    <s v="БТП"/>
    <s v="Средний Урал"/>
    <m/>
    <x v="0"/>
  </r>
  <r>
    <n v="6102"/>
    <s v="Филиал &quot;Новоуральский&quot;"/>
    <x v="38"/>
    <x v="1"/>
    <x v="0"/>
    <s v="БТП"/>
    <s v="Средний Урал"/>
    <s v="DHL"/>
    <x v="0"/>
  </r>
  <r>
    <n v="6402"/>
    <s v="ДО &quot;Южный&quot;"/>
    <x v="38"/>
    <x v="1"/>
    <x v="0"/>
    <s v="БТП"/>
    <s v="Средний Урал"/>
    <s v="DHL"/>
    <x v="0"/>
  </r>
  <r>
    <n v="6246"/>
    <s v="ДО &quot;Трубник&quot;"/>
    <x v="39"/>
    <x v="1"/>
    <x v="0"/>
    <s v="БТП"/>
    <s v="Средний Урал"/>
    <m/>
    <x v="0"/>
  </r>
  <r>
    <n v="6212"/>
    <s v="ДО &quot;Ревдинский&quot;"/>
    <x v="40"/>
    <x v="1"/>
    <x v="0"/>
    <s v="БТП"/>
    <s v="Средний Урал"/>
    <m/>
    <x v="0"/>
  </r>
  <r>
    <n v="6104"/>
    <s v="Филиал &quot;Серовский&quot;"/>
    <x v="41"/>
    <x v="1"/>
    <x v="0"/>
    <s v="БТП"/>
    <s v="Средний Урал"/>
    <m/>
    <x v="0"/>
  </r>
  <r>
    <n v="6242"/>
    <s v="ДО &quot;Среднеуральский&quot;"/>
    <x v="42"/>
    <x v="1"/>
    <x v="0"/>
    <s v="БТП"/>
    <s v="Екатеринбург"/>
    <m/>
    <x v="0"/>
  </r>
  <r>
    <n v="6222"/>
    <s v="ДО &quot;Сухоложский&quot;"/>
    <x v="43"/>
    <x v="1"/>
    <x v="0"/>
    <s v="БТП"/>
    <s v="Средний Урал"/>
    <m/>
    <x v="0"/>
  </r>
  <r>
    <n v="6231"/>
    <s v="ДО &quot;Тавдинский&quot;"/>
    <x v="44"/>
    <x v="1"/>
    <x v="0"/>
    <s v="БТП"/>
    <s v="Средний Урал"/>
    <s v="DHL"/>
    <x v="0"/>
  </r>
  <r>
    <n v="6470"/>
    <s v="ОО &quot;Тольяттинский&quot; филиала &quot;Пермский&quot;"/>
    <x v="45"/>
    <x v="20"/>
    <x v="0"/>
    <s v="БТП"/>
    <s v="Поволжье"/>
    <s v="DHL"/>
    <x v="0"/>
  </r>
  <r>
    <n v="6478"/>
    <s v="ОО &quot;Томский&quot; Филиала &quot;Новосибирский&quot; "/>
    <x v="46"/>
    <x v="23"/>
    <x v="0"/>
    <s v="БТП"/>
    <s v="Сибирь"/>
    <s v="DHL"/>
    <x v="0"/>
  </r>
  <r>
    <n v="6261"/>
    <s v="ОО «Тюменский»"/>
    <x v="47"/>
    <x v="24"/>
    <x v="0"/>
    <s v="БТП"/>
    <s v="Западная Сибирь"/>
    <s v="DHL"/>
    <x v="0"/>
  </r>
  <r>
    <n v="6480"/>
    <s v="ОО &quot;Ульяновский&quot; Филиала &quot;Пермский&quot;"/>
    <x v="48"/>
    <x v="25"/>
    <x v="0"/>
    <s v="БТП"/>
    <s v="Поволжье"/>
    <s v="DHL"/>
    <x v="0"/>
  </r>
  <r>
    <n v="6453"/>
    <s v="ДО &quot;Салават&quot; филиала &quot;Уфимский&quot;"/>
    <x v="49"/>
    <x v="26"/>
    <x v="0"/>
    <s v="БТП"/>
    <s v="Поволжье"/>
    <s v="DHL"/>
    <x v="0"/>
  </r>
  <r>
    <n v="6418"/>
    <s v="ДО &quot;НУР&quot; Филиала &quot;Уфимский&quot;"/>
    <x v="50"/>
    <x v="26"/>
    <x v="0"/>
    <s v="БТП"/>
    <s v="Поволжье"/>
    <s v="DHL"/>
    <x v="0"/>
  </r>
  <r>
    <n v="6109"/>
    <s v="Филиал &quot;Уфимский&quot;"/>
    <x v="51"/>
    <x v="26"/>
    <x v="0"/>
    <s v="БТП"/>
    <s v="Поволжье"/>
    <s v="DHL"/>
    <x v="0"/>
  </r>
  <r>
    <n v="6413"/>
    <s v="ДО &quot;ДАН&quot; филиала &quot;Уфимский&quot; "/>
    <x v="51"/>
    <x v="26"/>
    <x v="0"/>
    <s v="БТП"/>
    <s v="Поволжье"/>
    <s v="DHL"/>
    <x v="0"/>
  </r>
  <r>
    <n v="6429"/>
    <s v="ДО &quot;Иремель&quot; Филиала &quot;Уфимский&quot; "/>
    <x v="51"/>
    <x v="26"/>
    <x v="0"/>
    <s v="БТП"/>
    <s v="Поволжье"/>
    <s v="DHL"/>
    <x v="0"/>
  </r>
  <r>
    <n v="6431"/>
    <s v="ДО &quot;Агидель&quot; Филиала &quot;Уфимский&quot;"/>
    <x v="51"/>
    <x v="26"/>
    <x v="0"/>
    <s v="БТП"/>
    <s v="Поволжье"/>
    <s v="DHL"/>
    <x v="0"/>
  </r>
  <r>
    <n v="6497"/>
    <s v="ДО &quot;Караидель&quot; Филиала &quot;Уфимский&quot;"/>
    <x v="51"/>
    <x v="26"/>
    <x v="0"/>
    <s v="БТП"/>
    <s v="Поволжье"/>
    <s v="DHL"/>
    <x v="1"/>
  </r>
  <r>
    <n v="6488"/>
    <s v="ДО &quot;Инзер&quot; Филиала &quot;Уфимский&quot;"/>
    <x v="51"/>
    <x v="26"/>
    <x v="0"/>
    <s v="БТП"/>
    <s v="Поволжье"/>
    <s v="DHL"/>
    <x v="0"/>
  </r>
  <r>
    <n v="6490"/>
    <s v="ОО &quot;Чебоксарский&quot; филиала &quot;Уфимский&quot;"/>
    <x v="52"/>
    <x v="27"/>
    <x v="0"/>
    <s v="БТП"/>
    <s v="Поволжье"/>
    <s v="DHL"/>
    <x v="0"/>
  </r>
  <r>
    <n v="6409"/>
    <s v="ДО &quot;Знамя&quot; Филиала &quot;Южно-Уральский&quot;"/>
    <x v="53"/>
    <x v="28"/>
    <x v="0"/>
    <s v="БТП"/>
    <s v="Южный Урал"/>
    <s v="DHL"/>
    <x v="0"/>
  </r>
  <r>
    <n v="6405"/>
    <s v="ДО &quot;Кыштымский&quot; Филиала &quot;Маяк&quot;"/>
    <x v="54"/>
    <x v="28"/>
    <x v="0"/>
    <s v="БТП"/>
    <s v="Южный Урал"/>
    <m/>
    <x v="0"/>
  </r>
  <r>
    <n v="6427"/>
    <s v="ДО &quot;Магнитогорский&quot; Филиала &quot;Южно-Уральский&quot;"/>
    <x v="55"/>
    <x v="28"/>
    <x v="0"/>
    <s v="БТП"/>
    <s v="Южный Урал"/>
    <s v="DHL"/>
    <x v="0"/>
  </r>
  <r>
    <n v="6474"/>
    <s v="ДО &quot;Миасский&quot; Филиала &quot;Южно-Уральский&quot;"/>
    <x v="56"/>
    <x v="28"/>
    <x v="0"/>
    <s v="БТП"/>
    <s v="Южный Урал"/>
    <m/>
    <x v="0"/>
  </r>
  <r>
    <n v="6103"/>
    <s v="Филиал &quot;Маяк&quot;"/>
    <x v="57"/>
    <x v="28"/>
    <x v="0"/>
    <s v="БТП"/>
    <s v="Южный Урал"/>
    <s v="DHL"/>
    <x v="0"/>
  </r>
  <r>
    <n v="6421"/>
    <s v="ДО &quot;Снежинский&quot; Филиала &quot;Маяк&quot;"/>
    <x v="58"/>
    <x v="28"/>
    <x v="0"/>
    <s v="БТП"/>
    <s v="Южный Урал"/>
    <s v="DHL"/>
    <x v="0"/>
  </r>
  <r>
    <n v="6107"/>
    <s v="Филиал &quot;Южно-Уральский&quot;"/>
    <x v="59"/>
    <x v="28"/>
    <x v="0"/>
    <s v="БТП"/>
    <s v="Южный Урал"/>
    <m/>
    <x v="0"/>
  </r>
  <r>
    <n v="6401"/>
    <s v="ДО &quot;Победа&quot; Филиала &quot;Южно-Уральский&quot;"/>
    <x v="59"/>
    <x v="28"/>
    <x v="0"/>
    <s v="БТП"/>
    <s v="Южный Урал"/>
    <m/>
    <x v="0"/>
  </r>
  <r>
    <n v="6403"/>
    <s v="ДО &quot;Звездный&quot; Филиала &quot;Южно-Уральский&quot;"/>
    <x v="59"/>
    <x v="28"/>
    <x v="0"/>
    <s v="БТП"/>
    <s v="Южный Урал"/>
    <m/>
    <x v="0"/>
  </r>
  <r>
    <n v="6406"/>
    <s v="ДО &quot;Слава&quot; Филиала &quot;Южно-Уральский&quot;"/>
    <x v="59"/>
    <x v="28"/>
    <x v="0"/>
    <s v="БТП"/>
    <s v="Южный Урал"/>
    <m/>
    <x v="0"/>
  </r>
  <r>
    <n v="6408"/>
    <s v="ДО &quot;Центр кредитования&quot; филиала &quot;Южно-Уральский&quot;"/>
    <x v="59"/>
    <x v="28"/>
    <x v="0"/>
    <s v="БТП"/>
    <s v="Южный Урал"/>
    <m/>
    <x v="0"/>
  </r>
  <r>
    <n v="6416"/>
    <s v="ДО &quot;Вымпел&quot; Филиала &quot;Южно-Уральский&quot;"/>
    <x v="59"/>
    <x v="28"/>
    <x v="0"/>
    <s v="БТП"/>
    <s v="Южный Урал"/>
    <m/>
    <x v="0"/>
  </r>
  <r>
    <n v="6457"/>
    <s v="ОО &quot;Пушкинский&quot; Филиала &quot;Пермский&quot;"/>
    <x v="2"/>
    <x v="2"/>
    <x v="0"/>
    <s v="БТП"/>
    <s v="Поволжье"/>
    <s v="DHL"/>
    <x v="1"/>
  </r>
  <r>
    <n v="6462"/>
    <s v="ОО &quot;Ростовский&quot; Филиала &quot;Краснодарский&quot;"/>
    <x v="60"/>
    <x v="29"/>
    <x v="0"/>
    <s v="БТП"/>
    <s v="Юг"/>
    <s v="DHL"/>
    <x v="1"/>
  </r>
  <r>
    <n v="6448"/>
    <s v="ДО &quot;Озерский&quot; Филиала &quot;Маяк&quot;"/>
    <x v="57"/>
    <x v="28"/>
    <x v="0"/>
    <s v="БТП"/>
    <s v="Южный Урал"/>
    <m/>
    <x v="1"/>
  </r>
  <r>
    <n v="6484"/>
    <s v="ОО &quot;Курский&quot; Филиала &quot;Воронежский&quot;"/>
    <x v="61"/>
    <x v="30"/>
    <x v="0"/>
    <s v="БТП"/>
    <s v="Центр"/>
    <s v="DHL"/>
    <x v="1"/>
  </r>
  <r>
    <n v="6265"/>
    <s v="ОО &quot;Сургутский&quot; ПАО КБ &quot;УБРиР&quot;"/>
    <x v="62"/>
    <x v="15"/>
    <x v="0"/>
    <s v="БТП"/>
    <s v="Западная Сибирь"/>
    <s v="DHL"/>
    <x v="0"/>
  </r>
  <r>
    <n v="6481"/>
    <s v="ОО &quot;Астраханский&quot; филиала &quot;Краснодарский&quot;"/>
    <x v="63"/>
    <x v="31"/>
    <x v="0"/>
    <s v="БТП"/>
    <s v="Юг"/>
    <s v="DHL"/>
    <x v="1"/>
  </r>
  <r>
    <n v="6489"/>
    <s v="ДО &quot;Идель&quot; Филиала &quot;Уфимский&quot;"/>
    <x v="4"/>
    <x v="4"/>
    <x v="0"/>
    <s v="БТП"/>
    <s v="Поволжье"/>
    <s v="DHL"/>
    <x v="0"/>
  </r>
  <r>
    <n v="6921"/>
    <s v="ДО &quot;Маяк&quot; ПАО КБ &quot;УБРиР&quot;"/>
    <x v="57"/>
    <x v="28"/>
    <x v="0"/>
    <s v="БТП"/>
    <s v="Южный Урал"/>
    <s v="DHL"/>
    <x v="0"/>
  </r>
  <r>
    <n v="6922"/>
    <s v="ДО &quot;Кыштымский&quot; ПАО КБ &quot;УБРиР&quot;"/>
    <x v="54"/>
    <x v="28"/>
    <x v="0"/>
    <s v="БТП"/>
    <s v="Южный Урал"/>
    <m/>
    <x v="0"/>
  </r>
  <r>
    <n v="6923"/>
    <s v="ДО &quot;Снежинский&quot; ПАО КБ &quot;УБРиР&quot;"/>
    <x v="58"/>
    <x v="28"/>
    <x v="0"/>
    <s v="БТП"/>
    <s v="Южный Урал"/>
    <s v="DHL"/>
    <x v="0"/>
  </r>
  <r>
    <n v="6924"/>
    <s v="ДО &quot;Озерский&quot; ПАО КБ &quot;УБРиР&quot;"/>
    <x v="58"/>
    <x v="28"/>
    <x v="0"/>
    <s v="БТП"/>
    <s v="Южный Урал"/>
    <s v="DHL"/>
    <x v="0"/>
  </r>
  <r>
    <n v="6899"/>
    <s v="ОО № 6899 Филиала &quot;Новосибирский&quot; "/>
    <x v="64"/>
    <x v="9"/>
    <x v="0"/>
    <s v="ЛС"/>
    <s v="Легкая сеть"/>
    <s v="DHL"/>
    <x v="0"/>
  </r>
  <r>
    <n v="8009"/>
    <s v="ОО № 8009 Филиала &quot;Пермский&quot;"/>
    <x v="65"/>
    <x v="26"/>
    <x v="0"/>
    <s v="ЛС"/>
    <s v="Легкая сеть"/>
    <s v="DHL"/>
    <x v="0"/>
  </r>
  <r>
    <n v="8044"/>
    <s v="ОО № 8044 Филиала &quot;Воронежский&quot;"/>
    <x v="66"/>
    <x v="32"/>
    <x v="0"/>
    <s v="ЛС"/>
    <s v="Легкая сеть"/>
    <s v="DHL"/>
    <x v="0"/>
  </r>
  <r>
    <n v="8066"/>
    <s v="ОО № 8066 Филиала &quot;Уфимский&quot;"/>
    <x v="67"/>
    <x v="33"/>
    <x v="0"/>
    <s v="ЛС"/>
    <s v="Легкая сеть"/>
    <s v="DHL"/>
    <x v="0"/>
  </r>
  <r>
    <n v="8068"/>
    <s v="ДО № 8068 Филиала &quot;Краснодарский&quot; "/>
    <x v="68"/>
    <x v="11"/>
    <x v="0"/>
    <s v="ЛС"/>
    <s v="Легкая сеть"/>
    <s v="DHL"/>
    <x v="0"/>
  </r>
  <r>
    <n v="8070"/>
    <s v="ДО № 8070 Филиала &quot;Уфимский&quot;"/>
    <x v="69"/>
    <x v="26"/>
    <x v="0"/>
    <s v="ЛС"/>
    <s v="Легкая сеть"/>
    <s v="DHL"/>
    <x v="0"/>
  </r>
  <r>
    <n v="8090"/>
    <s v="ОО № 8090 Филиала &quot;Новосибирский&quot;"/>
    <x v="70"/>
    <x v="34"/>
    <x v="0"/>
    <s v="ЛС"/>
    <s v="Легкая сеть"/>
    <s v="DHL"/>
    <x v="0"/>
  </r>
  <r>
    <n v="8114"/>
    <s v="ККО № 8114 ПАО КБ &quot;УБРиР&quot;"/>
    <x v="71"/>
    <x v="35"/>
    <x v="0"/>
    <s v="ЛС"/>
    <s v="Легкая сеть"/>
    <s v="DHL"/>
    <x v="0"/>
  </r>
  <r>
    <n v="8129"/>
    <s v="ОО № 8129 филиала &quot;Воронежский&quot;"/>
    <x v="72"/>
    <x v="36"/>
    <x v="0"/>
    <s v="ЛС"/>
    <s v="Легкая сеть"/>
    <s v="DHL"/>
    <x v="0"/>
  </r>
  <r>
    <n v="8209"/>
    <s v="ДО № 8209 Филиала &quot;Уфимский&quot;"/>
    <x v="73"/>
    <x v="26"/>
    <x v="0"/>
    <s v="ЛС"/>
    <s v="Легкая сеть"/>
    <s v="DHL"/>
    <x v="0"/>
  </r>
  <r>
    <n v="8220"/>
    <s v="ОО № 8220 Филиала &quot;Воронежский&quot;"/>
    <x v="74"/>
    <x v="6"/>
    <x v="0"/>
    <s v="ЛС"/>
    <s v="Легкая сеть"/>
    <s v="DHL"/>
    <x v="0"/>
  </r>
  <r>
    <n v="8216"/>
    <s v="ОО № 8216 Филиала &quot;Санкт-Петербургский&quot;"/>
    <x v="75"/>
    <x v="37"/>
    <x v="0"/>
    <s v="ЛС"/>
    <s v="Легкая сеть"/>
    <s v="DHL"/>
    <x v="0"/>
  </r>
  <r>
    <n v="8234"/>
    <s v="ОО № 8234 Филиала &quot;Воронежский&quot;"/>
    <x v="76"/>
    <x v="38"/>
    <x v="0"/>
    <s v="ЛС"/>
    <s v="Легкая сеть"/>
    <s v="DHL"/>
    <x v="0"/>
  </r>
  <r>
    <n v="8232"/>
    <s v="ДО № 8232 Филиала &quot;Краснодарский&quot; "/>
    <x v="68"/>
    <x v="11"/>
    <x v="0"/>
    <s v="ЛС"/>
    <s v="Легкая сеть"/>
    <s v="DHL"/>
    <x v="0"/>
  </r>
  <r>
    <n v="8259"/>
    <s v="ДО № 8259 Филиала &quot;Краснодарский&quot;"/>
    <x v="77"/>
    <x v="11"/>
    <x v="0"/>
    <s v="ЛС"/>
    <s v="Легкая сеть"/>
    <s v="DHL"/>
    <x v="0"/>
  </r>
  <r>
    <n v="8243"/>
    <s v="ОО № 8243 Филиала &quot;Московский&quot;"/>
    <x v="78"/>
    <x v="39"/>
    <x v="0"/>
    <s v="ЛС"/>
    <s v="Легкая сеть"/>
    <s v="DHL"/>
    <x v="0"/>
  </r>
  <r>
    <n v="8306"/>
    <s v="ОО № 8306 филиала &quot;Московский&quot;"/>
    <x v="79"/>
    <x v="40"/>
    <x v="0"/>
    <s v="ЛС"/>
    <s v="Легкая сеть"/>
    <s v="DHL"/>
    <x v="0"/>
  </r>
  <r>
    <n v="8481"/>
    <s v="ДО № 8481 Филиала &quot;Московский&quot; "/>
    <x v="14"/>
    <x v="14"/>
    <x v="0"/>
    <s v="ЛС"/>
    <s v="Легкая сеть"/>
    <s v="DHL"/>
    <x v="0"/>
  </r>
  <r>
    <n v="8482"/>
    <s v="ДО № 8482 филиала &quot;Санкт-Петербургский&quot;"/>
    <x v="24"/>
    <x v="21"/>
    <x v="0"/>
    <s v="ЛС"/>
    <s v="Легкая сеть"/>
    <s v="DHL"/>
    <x v="0"/>
  </r>
  <r>
    <n v="8483"/>
    <s v="ОО № 8483 Филиала &quot;Новосибирский&quot;"/>
    <x v="80"/>
    <x v="41"/>
    <x v="0"/>
    <s v="ЛС"/>
    <s v="Легкая сеть"/>
    <s v="DHL"/>
    <x v="0"/>
  </r>
  <r>
    <n v="8487"/>
    <s v="ДО № 8487 Филиала &quot;Московский&quot;"/>
    <x v="14"/>
    <x v="14"/>
    <x v="0"/>
    <s v="ЛС"/>
    <s v="Легкая сеть"/>
    <s v="DHL"/>
    <x v="0"/>
  </r>
  <r>
    <n v="8484"/>
    <s v="ДО № 8484 Филиала &quot;Санкт-Петербургский&quot;"/>
    <x v="24"/>
    <x v="21"/>
    <x v="0"/>
    <s v="ЛС"/>
    <s v="Легкая сеть"/>
    <s v="DHL"/>
    <x v="0"/>
  </r>
  <r>
    <n v="8498"/>
    <s v="ДО № 8498 Филиала &quot;Краснодарской&quot;"/>
    <x v="11"/>
    <x v="11"/>
    <x v="0"/>
    <s v="ЛС"/>
    <s v="Легкая сеть"/>
    <s v="DHL"/>
    <x v="0"/>
  </r>
  <r>
    <n v="8495"/>
    <s v="ДО № 8495 Филиала &quot;Новосибирский&quot;"/>
    <x v="18"/>
    <x v="17"/>
    <x v="0"/>
    <s v="ЛС"/>
    <s v="Легкая сеть"/>
    <s v="DHL"/>
    <x v="0"/>
  </r>
  <r>
    <n v="8490"/>
    <s v="ДО № 8490 Филиала &quot;Московский&quot;"/>
    <x v="14"/>
    <x v="14"/>
    <x v="0"/>
    <s v="ЛС"/>
    <s v="Легкая сеть"/>
    <s v="DHL"/>
    <x v="0"/>
  </r>
  <r>
    <n v="8491"/>
    <s v="ОО № 8491 Филиала &quot;Уфимский&quot;"/>
    <x v="4"/>
    <x v="4"/>
    <x v="0"/>
    <s v="ЛС"/>
    <s v="Легкая сеть"/>
    <s v="DHL"/>
    <x v="0"/>
  </r>
  <r>
    <n v="8488"/>
    <s v="ДО № 8488 Филиала &quot;Московский&quot;"/>
    <x v="14"/>
    <x v="14"/>
    <x v="0"/>
    <s v="ЛС"/>
    <s v="Легкая сеть"/>
    <s v="DHL"/>
    <x v="0"/>
  </r>
  <r>
    <n v="8485"/>
    <s v="ДО № 8485 Филиала &quot;Санкт-Петербургский&quot;"/>
    <x v="24"/>
    <x v="21"/>
    <x v="0"/>
    <s v="ЛС"/>
    <s v="Легкая сеть"/>
    <s v="DHL"/>
    <x v="0"/>
  </r>
  <r>
    <n v="8486"/>
    <s v="ДО № 8486 Филиала &quot;Московский&quot;"/>
    <x v="14"/>
    <x v="14"/>
    <x v="0"/>
    <s v="ЛС"/>
    <s v="Легкая сеть"/>
    <s v="DHL"/>
    <x v="0"/>
  </r>
  <r>
    <n v="8489"/>
    <s v="ДО № 8489 Филиал &quot;Краснодарский&quot;"/>
    <x v="7"/>
    <x v="7"/>
    <x v="0"/>
    <s v="ЛС"/>
    <s v="Легкая сеть"/>
    <s v="DHL"/>
    <x v="0"/>
  </r>
  <r>
    <n v="8492"/>
    <s v="ДО № 8492 филиала &quot;Московский&quot;"/>
    <x v="14"/>
    <x v="14"/>
    <x v="0"/>
    <s v="ЛС"/>
    <s v="Легкая сеть"/>
    <s v="DHL"/>
    <x v="0"/>
  </r>
  <r>
    <n v="8494"/>
    <s v="ДО № 8494 филиала &quot;Московский&quot;"/>
    <x v="14"/>
    <x v="14"/>
    <x v="0"/>
    <s v="ЛС"/>
    <s v="Легкая сеть"/>
    <s v="DHL"/>
    <x v="0"/>
  </r>
  <r>
    <n v="8493"/>
    <s v="ОО № 8493 филиала &quot;Пермский&quot;"/>
    <x v="23"/>
    <x v="20"/>
    <x v="0"/>
    <s v="ЛС"/>
    <s v="Легкая сеть"/>
    <s v="DHL"/>
    <x v="0"/>
  </r>
  <r>
    <n v="8499"/>
    <s v="ОО № 8499 филиала &quot;Пермский&quot;"/>
    <x v="17"/>
    <x v="16"/>
    <x v="0"/>
    <s v="ЛС"/>
    <s v="Легкая сеть"/>
    <s v="DHL"/>
    <x v="0"/>
  </r>
  <r>
    <n v="8497"/>
    <s v="ДО № 8497 Филиала &quot;Краснодарский&quot;"/>
    <x v="60"/>
    <x v="29"/>
    <x v="0"/>
    <s v="ЛС"/>
    <s v="Легкая сеть"/>
    <s v="DHL"/>
    <x v="0"/>
  </r>
  <r>
    <n v="8496"/>
    <s v="ОО № 8496 филиала &quot;Новосибирский&quot;"/>
    <x v="19"/>
    <x v="18"/>
    <x v="0"/>
    <s v="ЛС"/>
    <s v="Легкая сеть"/>
    <s v="DHL"/>
    <x v="0"/>
  </r>
  <r>
    <n v="8503"/>
    <s v="ОО № 8503 Филиала &quot;Новосибирский&quot;"/>
    <x v="9"/>
    <x v="9"/>
    <x v="0"/>
    <s v="ЛС"/>
    <s v="Легкая сеть"/>
    <s v="DHL"/>
    <x v="0"/>
  </r>
  <r>
    <n v="8500"/>
    <s v="ОО № 8500 Филиала &quot;Пермский&quot; "/>
    <x v="26"/>
    <x v="22"/>
    <x v="0"/>
    <s v="ЛС"/>
    <s v="Легкая сеть"/>
    <s v="DHL"/>
    <x v="0"/>
  </r>
  <r>
    <n v="8508"/>
    <s v="ОО № 8508 Филиала &quot;Новосибирский"/>
    <x v="46"/>
    <x v="23"/>
    <x v="0"/>
    <s v="ЛС"/>
    <s v="Легкая сеть"/>
    <s v="DHL"/>
    <x v="0"/>
  </r>
  <r>
    <n v="8509"/>
    <s v="ОО № 8509 Филиала &quot;Новосибирский&quot;"/>
    <x v="81"/>
    <x v="42"/>
    <x v="0"/>
    <s v="ЛС"/>
    <s v="Легкая сеть"/>
    <s v="DHL"/>
    <x v="0"/>
  </r>
  <r>
    <n v="8504"/>
    <s v="ОО № 8504 филиала Московский"/>
    <x v="13"/>
    <x v="13"/>
    <x v="0"/>
    <s v="ЛС"/>
    <s v="Легкая сеть"/>
    <s v="DHL"/>
    <x v="0"/>
  </r>
  <r>
    <n v="8501"/>
    <s v="ОО № 8501 Филиала &quot;Тюменский&quot;"/>
    <x v="47"/>
    <x v="24"/>
    <x v="0"/>
    <s v="ЛС"/>
    <s v="Легкая сеть"/>
    <s v="DHL"/>
    <x v="0"/>
  </r>
  <r>
    <n v="8502"/>
    <s v="ОО № 8502 Филиал &quot;Пермский&quot;"/>
    <x v="45"/>
    <x v="20"/>
    <x v="0"/>
    <s v="ЛС"/>
    <s v="Легкая сеть"/>
    <s v="DHL"/>
    <x v="0"/>
  </r>
  <r>
    <n v="8505"/>
    <s v="ОО № 8505 Филиала &quot;Новосибирский&quot;"/>
    <x v="5"/>
    <x v="5"/>
    <x v="0"/>
    <s v="ЛС"/>
    <s v="Легкая сеть"/>
    <s v="DHL"/>
    <x v="0"/>
  </r>
  <r>
    <n v="8506"/>
    <s v="ОО № 8506 Филиала &quot;Пермский&quot; "/>
    <x v="48"/>
    <x v="25"/>
    <x v="0"/>
    <s v="ЛС"/>
    <s v="Легкая сеть"/>
    <s v="DHL"/>
    <x v="0"/>
  </r>
  <r>
    <n v="8507"/>
    <s v="ОО № 8507 Филиала &quot;Уфимский&quot;"/>
    <x v="15"/>
    <x v="4"/>
    <x v="0"/>
    <s v="ЛС"/>
    <s v="Легкая сеть"/>
    <s v="DHL"/>
    <x v="0"/>
  </r>
  <r>
    <n v="8510"/>
    <s v="Кредитно-кассовый офис № 8510 "/>
    <x v="82"/>
    <x v="43"/>
    <x v="0"/>
    <s v="ЛС"/>
    <s v="Легкая сеть"/>
    <s v="DHL"/>
    <x v="0"/>
  </r>
  <r>
    <n v="8511"/>
    <s v="Кредитно-кассовый офис № 8511"/>
    <x v="83"/>
    <x v="44"/>
    <x v="0"/>
    <s v="ЛС"/>
    <s v="Легкая сеть"/>
    <s v="DHL"/>
    <x v="0"/>
  </r>
  <r>
    <n v="8512"/>
    <s v="ОО № 8512 филиала &quot;Московский&quot;"/>
    <x v="84"/>
    <x v="45"/>
    <x v="0"/>
    <s v="ЛС"/>
    <s v="Легкая сеть"/>
    <s v="DHL"/>
    <x v="0"/>
  </r>
  <r>
    <n v="8513"/>
    <s v="ОО № 8513 Филиала &quot;Краснодарский&quot;"/>
    <x v="63"/>
    <x v="31"/>
    <x v="0"/>
    <s v="ЛС"/>
    <s v="Легкая сеть"/>
    <s v="DHL"/>
    <x v="0"/>
  </r>
  <r>
    <n v="3601"/>
    <s v="ДО &quot;Ботанический&quot;"/>
    <x v="1"/>
    <x v="1"/>
    <x v="1"/>
    <s v="БТП"/>
    <s v="Екатеринбург"/>
    <m/>
    <x v="0"/>
  </r>
  <r>
    <n v="3602"/>
    <s v="ДО &quot;Верх-Исетский&quot;"/>
    <x v="1"/>
    <x v="1"/>
    <x v="1"/>
    <s v="БТП"/>
    <s v="Екатеринбург"/>
    <m/>
    <x v="0"/>
  </r>
  <r>
    <n v="3603"/>
    <s v="ДО &quot;Комсомольский&quot;"/>
    <x v="1"/>
    <x v="1"/>
    <x v="1"/>
    <s v="БТП"/>
    <s v="Екатеринбург"/>
    <m/>
    <x v="0"/>
  </r>
  <r>
    <n v="3605"/>
    <s v="ОО &quot;Академический&quot;"/>
    <x v="59"/>
    <x v="28"/>
    <x v="1"/>
    <s v="БТП"/>
    <s v="Южный Урал"/>
    <s v="DHL"/>
    <x v="0"/>
  </r>
  <r>
    <n v="3606"/>
    <s v="ОО &quot;Каменск-Уральский&quot;"/>
    <x v="31"/>
    <x v="1"/>
    <x v="1"/>
    <s v="БТП"/>
    <s v="Средний Урал"/>
    <m/>
    <x v="0"/>
  </r>
  <r>
    <n v="3608"/>
    <s v="ОО &quot;Курганский&quot;"/>
    <x v="12"/>
    <x v="12"/>
    <x v="1"/>
    <s v="БТП"/>
    <s v="Западная Сибирь"/>
    <s v="DHL"/>
    <x v="0"/>
  </r>
  <r>
    <n v="3610"/>
    <s v="ОО &quot;Магнитогорский&quot;"/>
    <x v="55"/>
    <x v="28"/>
    <x v="1"/>
    <s v="БТП"/>
    <s v="Южный Урал"/>
    <s v="DHL"/>
    <x v="0"/>
  </r>
  <r>
    <n v="3612"/>
    <s v="ОО &quot;Нижнетагильский&quot;"/>
    <x v="36"/>
    <x v="1"/>
    <x v="1"/>
    <s v="БТП"/>
    <s v="Средний Урал"/>
    <m/>
    <x v="0"/>
  </r>
  <r>
    <n v="3614"/>
    <s v="ОО &quot;Тюменский&quot;"/>
    <x v="47"/>
    <x v="24"/>
    <x v="1"/>
    <s v="БТП"/>
    <s v="Западная Сибирь"/>
    <s v="DHL"/>
    <x v="0"/>
  </r>
  <r>
    <n v="3615"/>
    <s v="ОО &quot;Челябинский&quot;"/>
    <x v="59"/>
    <x v="28"/>
    <x v="1"/>
    <s v="БТП"/>
    <s v="Южный Урал"/>
    <s v="DHL"/>
    <x v="0"/>
  </r>
  <r>
    <n v="3616"/>
    <s v="ОО &quot;Шадринский&quot;"/>
    <x v="85"/>
    <x v="12"/>
    <x v="1"/>
    <s v="БТП"/>
    <s v="Западная Сибирь"/>
    <s v="DHL"/>
    <x v="0"/>
  </r>
  <r>
    <n v="3617"/>
    <s v="ДО &quot;Сити Центр&quot;"/>
    <x v="1"/>
    <x v="1"/>
    <x v="1"/>
    <s v="БТП"/>
    <s v="Екатеринбург"/>
    <m/>
    <x v="0"/>
  </r>
  <r>
    <n v="3618"/>
    <s v="ДО &quot;Университетский&quot;"/>
    <x v="1"/>
    <x v="1"/>
    <x v="1"/>
    <s v="БТП"/>
    <s v="Екатеринбург"/>
    <m/>
    <x v="0"/>
  </r>
  <r>
    <n v="3619"/>
    <s v="ДО &quot;Уралмаш&quot;"/>
    <x v="1"/>
    <x v="1"/>
    <x v="1"/>
    <s v="БТП"/>
    <s v="Екатеринбург"/>
    <m/>
    <x v="0"/>
  </r>
  <r>
    <n v="3621"/>
    <s v="ДО &quot;Химмаш&quot;"/>
    <x v="1"/>
    <x v="1"/>
    <x v="1"/>
    <s v="БТП"/>
    <s v="Екатеринбург"/>
    <m/>
    <x v="0"/>
  </r>
  <r>
    <n v="3622"/>
    <s v="ДО &quot;ЦОМиСБ&quot;"/>
    <x v="1"/>
    <x v="1"/>
    <x v="1"/>
    <s v="БТП"/>
    <s v="Екатеринбург"/>
    <m/>
    <x v="0"/>
  </r>
  <r>
    <n v="3623"/>
    <s v="ДО &quot;Юго-Западный&quot;"/>
    <x v="1"/>
    <x v="1"/>
    <x v="1"/>
    <s v="БТП"/>
    <s v="Екатеринбург"/>
    <m/>
    <x v="0"/>
  </r>
  <r>
    <n v="3624"/>
    <s v="ОО &quot;Верхне-Пышминский&quot;"/>
    <x v="29"/>
    <x v="1"/>
    <x v="1"/>
    <s v="БТП"/>
    <s v="Екатеринбург"/>
    <m/>
    <x v="0"/>
  </r>
  <r>
    <n v="3626"/>
    <s v="ОО &quot;Тобольский&quot;"/>
    <x v="86"/>
    <x v="24"/>
    <x v="1"/>
    <s v="БТП"/>
    <s v="Западная Сибирь"/>
    <s v="DHL"/>
    <x v="0"/>
  </r>
  <r>
    <n v="3627"/>
    <s v="ОО &quot;Первоуральский&quot;"/>
    <x v="39"/>
    <x v="1"/>
    <x v="1"/>
    <s v="БТП"/>
    <s v="Средний Урал"/>
    <m/>
    <x v="0"/>
  </r>
  <r>
    <n v="3634"/>
    <s v="ОО &quot;На Вагонке&quot;"/>
    <x v="36"/>
    <x v="1"/>
    <x v="1"/>
    <s v="БТП"/>
    <s v="Средний Урал"/>
    <m/>
    <x v="0"/>
  </r>
  <r>
    <n v="3635"/>
    <s v="ОО &quot;Салдинский&quot;"/>
    <x v="87"/>
    <x v="1"/>
    <x v="1"/>
    <s v="БТП"/>
    <s v="Средний Урал"/>
    <s v="DHL"/>
    <x v="0"/>
  </r>
  <r>
    <n v="3636"/>
    <s v="ОО &quot;Туринский&quot;"/>
    <x v="37"/>
    <x v="1"/>
    <x v="1"/>
    <s v="БТП"/>
    <s v="Средний Урал"/>
    <s v="DHL"/>
    <x v="0"/>
  </r>
  <r>
    <n v="3637"/>
    <s v="ОО &quot;Серовский&quot;"/>
    <x v="41"/>
    <x v="1"/>
    <x v="1"/>
    <s v="БТП"/>
    <s v="Средний Урал"/>
    <s v="DHL"/>
    <x v="0"/>
  </r>
  <r>
    <n v="3650"/>
    <s v="ОО &quot;Асбестовский&quot;"/>
    <x v="27"/>
    <x v="1"/>
    <x v="1"/>
    <s v="БТП"/>
    <s v="Средний Урал"/>
    <m/>
    <x v="0"/>
  </r>
  <r>
    <n v="3654"/>
    <s v="ОО &quot;Победный&quot;"/>
    <x v="62"/>
    <x v="15"/>
    <x v="1"/>
    <s v="БТП"/>
    <s v="Западная Сибирь"/>
    <s v="DHL"/>
    <x v="0"/>
  </r>
  <r>
    <n v="9216"/>
    <s v="ДО &quot;ЦОУ&quot; (НТК и ЦРС)"/>
    <x v="0"/>
    <x v="0"/>
    <x v="0"/>
    <s v="НТК"/>
    <s v="Легкая сеть"/>
    <s v="DHL"/>
    <x v="2"/>
  </r>
  <r>
    <n v="9217"/>
    <s v="ДО &quot;Ботанический&quot; ПАО КБ &quot;УБРиР&quot;"/>
    <x v="0"/>
    <x v="0"/>
    <x v="0"/>
    <s v="БТП"/>
    <s v="Екатеринбург"/>
    <s v="DHL"/>
    <x v="3"/>
  </r>
  <r>
    <n v="5011"/>
    <s v="ОПОФЛ"/>
    <x v="0"/>
    <x v="0"/>
    <x v="0"/>
    <s v="БТП"/>
    <s v="Екатеринбург"/>
    <s v="DHL"/>
    <x v="3"/>
  </r>
  <r>
    <n v="5020"/>
    <s v="Головной банк"/>
    <x v="0"/>
    <x v="0"/>
    <x v="0"/>
    <s v="БТП"/>
    <s v="-"/>
    <s v="DHL"/>
    <x v="3"/>
  </r>
  <r>
    <n v="6230"/>
    <s v="ДО &quot;Куйбышеский&quot;"/>
    <x v="1"/>
    <x v="1"/>
    <x v="0"/>
    <s v="БТП"/>
    <s v="Екатеринбург"/>
    <m/>
    <x v="3"/>
  </r>
  <r>
    <n v="6260"/>
    <s v="ДО &quot;Буревестник&quot;"/>
    <x v="1"/>
    <x v="1"/>
    <x v="0"/>
    <s v="БТП"/>
    <s v="Екатеринбург"/>
    <m/>
    <x v="3"/>
  </r>
  <r>
    <n v="6211"/>
    <s v="ДО &quot;Универсальный&quot;"/>
    <x v="0"/>
    <x v="0"/>
    <x v="0"/>
    <s v="БТП"/>
    <s v="Екатеринбург"/>
    <m/>
    <x v="3"/>
  </r>
  <r>
    <n v="6221"/>
    <s v="ДО &quot;Центр Финансовых Услуг&quot;"/>
    <x v="0"/>
    <x v="0"/>
    <x v="0"/>
    <s v="БТП"/>
    <s v="-"/>
    <m/>
    <x v="3"/>
  </r>
  <r>
    <n v="9209"/>
    <s v="ДО &quot;Центральный&quot;"/>
    <x v="0"/>
    <x v="0"/>
    <x v="0"/>
    <s v="БТП"/>
    <s v="-"/>
    <m/>
    <x v="3"/>
  </r>
  <r>
    <n v="6441"/>
    <s v="ОО &quot;Саратовский&quot;"/>
    <x v="0"/>
    <x v="0"/>
    <x v="0"/>
    <s v="БТП"/>
    <s v="-"/>
    <m/>
    <x v="3"/>
  </r>
  <r>
    <n v="6806"/>
    <s v="ОО № 6806 Филиала &quot;Пермский&quot;"/>
    <x v="0"/>
    <x v="0"/>
    <x v="0"/>
    <s v="НТК"/>
    <s v="-"/>
    <m/>
    <x v="3"/>
  </r>
  <r>
    <n v="8208"/>
    <s v="ОО № 8208 Филиала &quot;Пермский&quot;"/>
    <x v="88"/>
    <x v="46"/>
    <x v="0"/>
    <s v="НТК"/>
    <s v="-"/>
    <s v="DHL"/>
    <x v="3"/>
  </r>
  <r>
    <n v="8351"/>
    <s v="ККО № 8351 ПАО КБ &quot;УБРиР&quot;"/>
    <x v="89"/>
    <x v="47"/>
    <x v="0"/>
    <s v="НТК"/>
    <s v="-"/>
    <s v="DHL"/>
    <x v="3"/>
  </r>
  <r>
    <n v="6491"/>
    <s v="ОО &quot;Улан-Удэ&quot; филиала &quot;Новосибирский&quot;"/>
    <x v="80"/>
    <x v="41"/>
    <x v="0"/>
    <s v="БТП"/>
    <s v="-"/>
    <s v="DHL"/>
    <x v="3"/>
  </r>
  <r>
    <n v="6458"/>
    <s v="ДО &quot;Карасунский&quot; "/>
    <x v="11"/>
    <x v="11"/>
    <x v="0"/>
    <s v="БТП"/>
    <s v="Юг"/>
    <s v="DHL"/>
    <x v="3"/>
  </r>
  <r>
    <n v="6444"/>
    <s v="ОО №6444 Филиала &quot;Уфимский&quot;"/>
    <x v="3"/>
    <x v="3"/>
    <x v="0"/>
    <s v="БТП"/>
    <s v="Поволжье"/>
    <s v="DHL"/>
    <x v="3"/>
  </r>
  <r>
    <n v="3611"/>
    <s v="ОО &quot;Нижневартовский&quot;"/>
    <x v="16"/>
    <x v="15"/>
    <x v="1"/>
    <s v="БТП"/>
    <s v="Западная Сибирь"/>
    <s v="DHL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506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G4:G9" firstHeaderRow="1" firstDataRow="1" firstDataCol="1" rowPageCount="2" colPageCount="1"/>
  <pivotFields count="9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50">
        <item x="5"/>
        <item x="31"/>
        <item x="6"/>
        <item x="39"/>
        <item x="40"/>
        <item x="7"/>
        <item x="37"/>
        <item x="8"/>
        <item x="42"/>
        <item x="9"/>
        <item x="10"/>
        <item x="11"/>
        <item x="34"/>
        <item x="12"/>
        <item x="30"/>
        <item m="1" x="49"/>
        <item x="13"/>
        <item x="46"/>
        <item x="14"/>
        <item m="1" x="48"/>
        <item x="16"/>
        <item x="35"/>
        <item x="17"/>
        <item x="18"/>
        <item x="3"/>
        <item x="36"/>
        <item x="33"/>
        <item x="19"/>
        <item x="44"/>
        <item x="26"/>
        <item x="41"/>
        <item x="4"/>
        <item x="2"/>
        <item x="29"/>
        <item x="47"/>
        <item x="45"/>
        <item x="20"/>
        <item x="21"/>
        <item x="22"/>
        <item x="1"/>
        <item x="38"/>
        <item x="23"/>
        <item x="24"/>
        <item x="25"/>
        <item x="43"/>
        <item x="15"/>
        <item x="28"/>
        <item x="27"/>
        <item x="32"/>
        <item h="1" x="0"/>
      </items>
    </pivotField>
    <pivotField axis="axisPage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2"/>
        <item x="3"/>
        <item x="1"/>
        <item x="0"/>
      </items>
    </pivotField>
  </pivotFields>
  <rowFields count="1">
    <field x="3"/>
  </rowFields>
  <rowItems count="5">
    <i>
      <x v="13"/>
    </i>
    <i>
      <x v="39"/>
    </i>
    <i>
      <x v="42"/>
    </i>
    <i>
      <x v="45"/>
    </i>
    <i>
      <x v="46"/>
    </i>
  </rowItems>
  <colItems count="1">
    <i/>
  </colItems>
  <pageFields count="2">
    <pageField fld="8" item="3" hier="-1"/>
    <pageField fld="4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506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A4:B21" firstHeaderRow="1" firstDataRow="1" firstDataCol="2" rowPageCount="2" colPageCount="1"/>
  <pivotFields count="9">
    <pivotField compact="0" outline="0" showAll="0" defaultSubtotal="0"/>
    <pivotField compact="0" outline="0" showAll="0" defaultSubtotal="0"/>
    <pivotField axis="axisRow" compact="0" outline="0" showAll="0" defaultSubtotal="0">
      <items count="91">
        <item x="77"/>
        <item x="27"/>
        <item x="63"/>
        <item x="25"/>
        <item x="5"/>
        <item x="6"/>
        <item x="73"/>
        <item x="28"/>
        <item x="78"/>
        <item x="71"/>
        <item x="29"/>
        <item x="87"/>
        <item x="83"/>
        <item x="89"/>
        <item x="79"/>
        <item x="7"/>
        <item x="75"/>
        <item x="8"/>
        <item x="1"/>
        <item x="30"/>
        <item x="2"/>
        <item x="81"/>
        <item x="4"/>
        <item x="31"/>
        <item x="32"/>
        <item x="9"/>
        <item x="10"/>
        <item x="53"/>
        <item x="11"/>
        <item x="33"/>
        <item x="70"/>
        <item x="22"/>
        <item x="12"/>
        <item x="61"/>
        <item x="34"/>
        <item x="54"/>
        <item x="35"/>
        <item x="13"/>
        <item x="55"/>
        <item x="56"/>
        <item x="14"/>
        <item x="15"/>
        <item x="65"/>
        <item x="16"/>
        <item x="17"/>
        <item x="36"/>
        <item m="1" x="90"/>
        <item x="37"/>
        <item x="64"/>
        <item x="18"/>
        <item x="38"/>
        <item x="57"/>
        <item x="69"/>
        <item x="19"/>
        <item x="72"/>
        <item x="3"/>
        <item x="20"/>
        <item x="67"/>
        <item x="39"/>
        <item x="21"/>
        <item x="40"/>
        <item x="60"/>
        <item x="84"/>
        <item x="49"/>
        <item x="23"/>
        <item x="24"/>
        <item x="88"/>
        <item x="26"/>
        <item x="41"/>
        <item x="58"/>
        <item x="68"/>
        <item x="42"/>
        <item x="74"/>
        <item x="50"/>
        <item x="62"/>
        <item x="43"/>
        <item x="44"/>
        <item x="76"/>
        <item x="86"/>
        <item x="45"/>
        <item x="46"/>
        <item x="47"/>
        <item x="80"/>
        <item x="48"/>
        <item x="51"/>
        <item x="82"/>
        <item x="52"/>
        <item x="59"/>
        <item x="85"/>
        <item x="66"/>
        <item x="0"/>
      </items>
    </pivotField>
    <pivotField axis="axisRow" compact="0" outline="0" showAll="0" sortType="ascending" defaultSubtotal="0">
      <items count="50">
        <item x="5"/>
        <item x="31"/>
        <item x="6"/>
        <item x="39"/>
        <item x="40"/>
        <item x="7"/>
        <item x="37"/>
        <item x="8"/>
        <item x="42"/>
        <item x="9"/>
        <item x="10"/>
        <item x="11"/>
        <item x="34"/>
        <item x="12"/>
        <item x="30"/>
        <item m="1" x="49"/>
        <item x="13"/>
        <item x="46"/>
        <item x="14"/>
        <item m="1" x="48"/>
        <item x="16"/>
        <item x="35"/>
        <item x="17"/>
        <item x="18"/>
        <item x="3"/>
        <item x="36"/>
        <item x="33"/>
        <item x="19"/>
        <item x="44"/>
        <item x="26"/>
        <item x="41"/>
        <item x="4"/>
        <item x="2"/>
        <item x="29"/>
        <item x="47"/>
        <item x="45"/>
        <item x="20"/>
        <item x="21"/>
        <item x="22"/>
        <item x="1"/>
        <item x="38"/>
        <item x="23"/>
        <item x="24"/>
        <item x="25"/>
        <item x="43"/>
        <item x="15"/>
        <item x="28"/>
        <item x="27"/>
        <item x="32"/>
        <item x="0"/>
      </items>
    </pivotField>
    <pivotField axis="axisPage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2"/>
        <item x="3"/>
        <item x="1"/>
        <item x="0"/>
      </items>
    </pivotField>
  </pivotFields>
  <rowFields count="2">
    <field x="3"/>
    <field x="2"/>
  </rowFields>
  <rowItems count="17">
    <i>
      <x v="13"/>
      <x v="32"/>
    </i>
    <i r="1">
      <x v="88"/>
    </i>
    <i>
      <x v="39"/>
      <x v="1"/>
    </i>
    <i r="1">
      <x v="10"/>
    </i>
    <i r="1">
      <x v="11"/>
    </i>
    <i r="1">
      <x v="18"/>
    </i>
    <i r="1">
      <x v="23"/>
    </i>
    <i r="1">
      <x v="45"/>
    </i>
    <i r="1">
      <x v="47"/>
    </i>
    <i r="1">
      <x v="58"/>
    </i>
    <i r="1">
      <x v="68"/>
    </i>
    <i>
      <x v="42"/>
      <x v="78"/>
    </i>
    <i r="1">
      <x v="81"/>
    </i>
    <i>
      <x v="45"/>
      <x v="74"/>
    </i>
    <i>
      <x v="46"/>
      <x v="38"/>
    </i>
    <i r="1">
      <x v="87"/>
    </i>
    <i>
      <x v="49"/>
      <x v="90"/>
    </i>
  </rowItems>
  <colItems count="1">
    <i/>
  </colItems>
  <pageFields count="2">
    <pageField fld="8" item="3" hier="-1"/>
    <pageField fld="4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vt@orient-96.ru" TargetMode="External"/><Relationship Id="rId21" Type="http://schemas.openxmlformats.org/officeDocument/2006/relationships/hyperlink" Target="mailto:avt@orient-96.ru" TargetMode="External"/><Relationship Id="rId42" Type="http://schemas.openxmlformats.org/officeDocument/2006/relationships/hyperlink" Target="tel:+79272233851" TargetMode="External"/><Relationship Id="rId47" Type="http://schemas.openxmlformats.org/officeDocument/2006/relationships/hyperlink" Target="mailto:sim563779@yandex.ru" TargetMode="External"/><Relationship Id="rId63" Type="http://schemas.openxmlformats.org/officeDocument/2006/relationships/hyperlink" Target="mailto:info@asf-trade.ru" TargetMode="External"/><Relationship Id="rId68" Type="http://schemas.openxmlformats.org/officeDocument/2006/relationships/hyperlink" Target="mailto:avt@orient-96.ru" TargetMode="External"/><Relationship Id="rId84" Type="http://schemas.openxmlformats.org/officeDocument/2006/relationships/hyperlink" Target="mailto:avt@orient-96.ru" TargetMode="External"/><Relationship Id="rId89" Type="http://schemas.openxmlformats.org/officeDocument/2006/relationships/hyperlink" Target="mailto:avt@orient-96.ru" TargetMode="External"/><Relationship Id="rId16" Type="http://schemas.openxmlformats.org/officeDocument/2006/relationships/hyperlink" Target="mailto:avt@orient-96.ru" TargetMode="External"/><Relationship Id="rId11" Type="http://schemas.openxmlformats.org/officeDocument/2006/relationships/hyperlink" Target="mailto:avt@orient-96.ru" TargetMode="External"/><Relationship Id="rId32" Type="http://schemas.openxmlformats.org/officeDocument/2006/relationships/hyperlink" Target="mailto:avt@orient-96.ru" TargetMode="External"/><Relationship Id="rId37" Type="http://schemas.openxmlformats.org/officeDocument/2006/relationships/hyperlink" Target="mailto:tea@kkm18.ru" TargetMode="External"/><Relationship Id="rId53" Type="http://schemas.openxmlformats.org/officeDocument/2006/relationships/hyperlink" Target="mailto:nfo@tpufa.ru" TargetMode="External"/><Relationship Id="rId58" Type="http://schemas.openxmlformats.org/officeDocument/2006/relationships/hyperlink" Target="mailto:roleks07@mail.ru" TargetMode="External"/><Relationship Id="rId74" Type="http://schemas.openxmlformats.org/officeDocument/2006/relationships/hyperlink" Target="mailto:avt@orient-96.ru" TargetMode="External"/><Relationship Id="rId79" Type="http://schemas.openxmlformats.org/officeDocument/2006/relationships/hyperlink" Target="mailto:avt@orient-96.ru" TargetMode="External"/><Relationship Id="rId5" Type="http://schemas.openxmlformats.org/officeDocument/2006/relationships/hyperlink" Target="tel:+79236112288" TargetMode="External"/><Relationship Id="rId90" Type="http://schemas.openxmlformats.org/officeDocument/2006/relationships/hyperlink" Target="mailto:avt@orient-96.ru" TargetMode="External"/><Relationship Id="rId22" Type="http://schemas.openxmlformats.org/officeDocument/2006/relationships/hyperlink" Target="mailto:avt@orient-96.ru" TargetMode="External"/><Relationship Id="rId27" Type="http://schemas.openxmlformats.org/officeDocument/2006/relationships/hyperlink" Target="mailto:avt@orient-96.ru" TargetMode="External"/><Relationship Id="rId43" Type="http://schemas.openxmlformats.org/officeDocument/2006/relationships/hyperlink" Target="mailto:faraon@overta.ru" TargetMode="External"/><Relationship Id="rId48" Type="http://schemas.openxmlformats.org/officeDocument/2006/relationships/hyperlink" Target="mailto:igor@stk59.ru" TargetMode="External"/><Relationship Id="rId64" Type="http://schemas.openxmlformats.org/officeDocument/2006/relationships/hyperlink" Target="mailto:tolstikov@eney.ru" TargetMode="External"/><Relationship Id="rId69" Type="http://schemas.openxmlformats.org/officeDocument/2006/relationships/hyperlink" Target="mailto:patrik@mail.ru" TargetMode="External"/><Relationship Id="rId8" Type="http://schemas.openxmlformats.org/officeDocument/2006/relationships/hyperlink" Target="mailto:v.dahin@fregat-vc.ru" TargetMode="External"/><Relationship Id="rId51" Type="http://schemas.openxmlformats.org/officeDocument/2006/relationships/hyperlink" Target="mailto:sales@pos-atm.ru" TargetMode="External"/><Relationship Id="rId72" Type="http://schemas.openxmlformats.org/officeDocument/2006/relationships/hyperlink" Target="mailto:avt@orient-96.ru" TargetMode="External"/><Relationship Id="rId80" Type="http://schemas.openxmlformats.org/officeDocument/2006/relationships/hyperlink" Target="mailto:avt@orient-96.ru" TargetMode="External"/><Relationship Id="rId85" Type="http://schemas.openxmlformats.org/officeDocument/2006/relationships/hyperlink" Target="mailto:avt@orient-96.ru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sale@ctorik.ru" TargetMode="External"/><Relationship Id="rId12" Type="http://schemas.openxmlformats.org/officeDocument/2006/relationships/hyperlink" Target="mailto:avt@orient-96.ru" TargetMode="External"/><Relationship Id="rId17" Type="http://schemas.openxmlformats.org/officeDocument/2006/relationships/hyperlink" Target="mailto:avt@orient-96.ru" TargetMode="External"/><Relationship Id="rId25" Type="http://schemas.openxmlformats.org/officeDocument/2006/relationships/hyperlink" Target="mailto:avt@orient-96.ru" TargetMode="External"/><Relationship Id="rId33" Type="http://schemas.openxmlformats.org/officeDocument/2006/relationships/hyperlink" Target="mailto:avt@orient-96.ru" TargetMode="External"/><Relationship Id="rId38" Type="http://schemas.openxmlformats.org/officeDocument/2006/relationships/hyperlink" Target="mailto:abramov.d@ckgroup-samara.ru" TargetMode="External"/><Relationship Id="rId46" Type="http://schemas.openxmlformats.org/officeDocument/2006/relationships/hyperlink" Target="mailto:info@algoritm-t.ru" TargetMode="External"/><Relationship Id="rId59" Type="http://schemas.openxmlformats.org/officeDocument/2006/relationships/hyperlink" Target="mailto:info@asmed.ru" TargetMode="External"/><Relationship Id="rId67" Type="http://schemas.openxmlformats.org/officeDocument/2006/relationships/hyperlink" Target="mailto:kurenev@gmail.com" TargetMode="External"/><Relationship Id="rId20" Type="http://schemas.openxmlformats.org/officeDocument/2006/relationships/hyperlink" Target="mailto:avt@orient-96.ru" TargetMode="External"/><Relationship Id="rId41" Type="http://schemas.openxmlformats.org/officeDocument/2006/relationships/hyperlink" Target="mailto:faraon@overta.ru" TargetMode="External"/><Relationship Id="rId54" Type="http://schemas.openxmlformats.org/officeDocument/2006/relationships/hyperlink" Target="mailto:info@kreor.ru" TargetMode="External"/><Relationship Id="rId62" Type="http://schemas.openxmlformats.org/officeDocument/2006/relationships/hyperlink" Target="mailto:info@ext-group.ru" TargetMode="External"/><Relationship Id="rId70" Type="http://schemas.openxmlformats.org/officeDocument/2006/relationships/hyperlink" Target="mailto:eremin@denvic.ru" TargetMode="External"/><Relationship Id="rId75" Type="http://schemas.openxmlformats.org/officeDocument/2006/relationships/hyperlink" Target="mailto:avt@orient-96.ru" TargetMode="External"/><Relationship Id="rId83" Type="http://schemas.openxmlformats.org/officeDocument/2006/relationships/hyperlink" Target="mailto:avt@orient-96.ru" TargetMode="External"/><Relationship Id="rId88" Type="http://schemas.openxmlformats.org/officeDocument/2006/relationships/hyperlink" Target="mailto:avt@orient-96.ru" TargetMode="External"/><Relationship Id="rId91" Type="http://schemas.openxmlformats.org/officeDocument/2006/relationships/hyperlink" Target="mailto:Sales@arcturs.ru" TargetMode="External"/><Relationship Id="rId1" Type="http://schemas.openxmlformats.org/officeDocument/2006/relationships/hyperlink" Target="mailto:750888@vitma-s.ru" TargetMode="External"/><Relationship Id="rId6" Type="http://schemas.openxmlformats.org/officeDocument/2006/relationships/hyperlink" Target="mailto:partner@servisspb.ru" TargetMode="External"/><Relationship Id="rId15" Type="http://schemas.openxmlformats.org/officeDocument/2006/relationships/hyperlink" Target="mailto:avt@orient-96.ru" TargetMode="External"/><Relationship Id="rId23" Type="http://schemas.openxmlformats.org/officeDocument/2006/relationships/hyperlink" Target="mailto:avt@orient-96.ru" TargetMode="External"/><Relationship Id="rId28" Type="http://schemas.openxmlformats.org/officeDocument/2006/relationships/hyperlink" Target="mailto:avt@orient-96.ru" TargetMode="External"/><Relationship Id="rId36" Type="http://schemas.openxmlformats.org/officeDocument/2006/relationships/hyperlink" Target="mailto:v.sysoev@infoservis.su" TargetMode="External"/><Relationship Id="rId49" Type="http://schemas.openxmlformats.org/officeDocument/2006/relationships/hyperlink" Target="tel:+79236112288" TargetMode="External"/><Relationship Id="rId57" Type="http://schemas.openxmlformats.org/officeDocument/2006/relationships/hyperlink" Target="mailto:info@itorel.ru" TargetMode="External"/><Relationship Id="rId10" Type="http://schemas.openxmlformats.org/officeDocument/2006/relationships/hyperlink" Target="mailto:avt@orient-96.ru" TargetMode="External"/><Relationship Id="rId31" Type="http://schemas.openxmlformats.org/officeDocument/2006/relationships/hyperlink" Target="mailto:avt@orient-96.ru" TargetMode="External"/><Relationship Id="rId44" Type="http://schemas.openxmlformats.org/officeDocument/2006/relationships/hyperlink" Target="mailto:sales@pos-atm.ru" TargetMode="External"/><Relationship Id="rId52" Type="http://schemas.openxmlformats.org/officeDocument/2006/relationships/hyperlink" Target="mailto:v.sysoev@infoservis.su" TargetMode="External"/><Relationship Id="rId60" Type="http://schemas.openxmlformats.org/officeDocument/2006/relationships/hyperlink" Target="mailto:ov@ovc.ru" TargetMode="External"/><Relationship Id="rId65" Type="http://schemas.openxmlformats.org/officeDocument/2006/relationships/hyperlink" Target="mailto:Nick@kompas.tomsk.ru" TargetMode="External"/><Relationship Id="rId73" Type="http://schemas.openxmlformats.org/officeDocument/2006/relationships/hyperlink" Target="mailto:avt@orient-96.ru" TargetMode="External"/><Relationship Id="rId78" Type="http://schemas.openxmlformats.org/officeDocument/2006/relationships/hyperlink" Target="mailto:avt@orient-96.ru" TargetMode="External"/><Relationship Id="rId81" Type="http://schemas.openxmlformats.org/officeDocument/2006/relationships/hyperlink" Target="mailto:avt@orient-96.ru" TargetMode="External"/><Relationship Id="rId86" Type="http://schemas.openxmlformats.org/officeDocument/2006/relationships/hyperlink" Target="mailto:avt@orient-96.ru" TargetMode="External"/><Relationship Id="rId4" Type="http://schemas.openxmlformats.org/officeDocument/2006/relationships/hyperlink" Target="mailto:tolstikov@eney.ru" TargetMode="External"/><Relationship Id="rId9" Type="http://schemas.openxmlformats.org/officeDocument/2006/relationships/hyperlink" Target="mailto:avt@orient-96.ru" TargetMode="External"/><Relationship Id="rId13" Type="http://schemas.openxmlformats.org/officeDocument/2006/relationships/hyperlink" Target="mailto:avt@orient-96.ru" TargetMode="External"/><Relationship Id="rId18" Type="http://schemas.openxmlformats.org/officeDocument/2006/relationships/hyperlink" Target="mailto:avt@orient-96.ru" TargetMode="External"/><Relationship Id="rId39" Type="http://schemas.openxmlformats.org/officeDocument/2006/relationships/hyperlink" Target="mailto:abramov.d@ckgroup-samara.ru" TargetMode="External"/><Relationship Id="rId34" Type="http://schemas.openxmlformats.org/officeDocument/2006/relationships/hyperlink" Target="mailto:avt@orient-96.ru" TargetMode="External"/><Relationship Id="rId50" Type="http://schemas.openxmlformats.org/officeDocument/2006/relationships/hyperlink" Target="mailto:mobilkkm@mail.ru" TargetMode="External"/><Relationship Id="rId55" Type="http://schemas.openxmlformats.org/officeDocument/2006/relationships/hyperlink" Target="mailto:volgograd@f-trade.ru" TargetMode="External"/><Relationship Id="rId76" Type="http://schemas.openxmlformats.org/officeDocument/2006/relationships/hyperlink" Target="mailto:1c.ru@mail.ru" TargetMode="External"/><Relationship Id="rId7" Type="http://schemas.openxmlformats.org/officeDocument/2006/relationships/hyperlink" Target="mailto:ndedusenko@yandex" TargetMode="External"/><Relationship Id="rId71" Type="http://schemas.openxmlformats.org/officeDocument/2006/relationships/hyperlink" Target="mailto:a.loburev@aspectmsk.ru" TargetMode="External"/><Relationship Id="rId92" Type="http://schemas.openxmlformats.org/officeDocument/2006/relationships/hyperlink" Target="mailto:vesy@mact.ru" TargetMode="External"/><Relationship Id="rId2" Type="http://schemas.openxmlformats.org/officeDocument/2006/relationships/hyperlink" Target="mailto:autom@avbr.ru" TargetMode="External"/><Relationship Id="rId29" Type="http://schemas.openxmlformats.org/officeDocument/2006/relationships/hyperlink" Target="mailto:avt@orient-96.ru" TargetMode="External"/><Relationship Id="rId24" Type="http://schemas.openxmlformats.org/officeDocument/2006/relationships/hyperlink" Target="mailto:avt@orient-96.ru" TargetMode="External"/><Relationship Id="rId40" Type="http://schemas.openxmlformats.org/officeDocument/2006/relationships/hyperlink" Target="tel:+79272233851" TargetMode="External"/><Relationship Id="rId45" Type="http://schemas.openxmlformats.org/officeDocument/2006/relationships/hyperlink" Target="mailto:sales@pos-atm.ru" TargetMode="External"/><Relationship Id="rId66" Type="http://schemas.openxmlformats.org/officeDocument/2006/relationships/hyperlink" Target="mailto:avt@orient-96.ru" TargetMode="External"/><Relationship Id="rId87" Type="http://schemas.openxmlformats.org/officeDocument/2006/relationships/hyperlink" Target="mailto:avt@orient-96.ru" TargetMode="External"/><Relationship Id="rId61" Type="http://schemas.openxmlformats.org/officeDocument/2006/relationships/hyperlink" Target="mailto:axioma@lipetsk.ru" TargetMode="External"/><Relationship Id="rId82" Type="http://schemas.openxmlformats.org/officeDocument/2006/relationships/hyperlink" Target="mailto:avt@orient-96.ru" TargetMode="External"/><Relationship Id="rId19" Type="http://schemas.openxmlformats.org/officeDocument/2006/relationships/hyperlink" Target="mailto:avt@orient-96.ru" TargetMode="External"/><Relationship Id="rId14" Type="http://schemas.openxmlformats.org/officeDocument/2006/relationships/hyperlink" Target="mailto:avt@orient-96.ru" TargetMode="External"/><Relationship Id="rId30" Type="http://schemas.openxmlformats.org/officeDocument/2006/relationships/hyperlink" Target="mailto:avt@orient-96.ru" TargetMode="External"/><Relationship Id="rId35" Type="http://schemas.openxmlformats.org/officeDocument/2006/relationships/hyperlink" Target="mailto:avt@orient-96.ru" TargetMode="External"/><Relationship Id="rId56" Type="http://schemas.openxmlformats.org/officeDocument/2006/relationships/hyperlink" Target="mailto:samara@f-trade.ru" TargetMode="External"/><Relationship Id="rId77" Type="http://schemas.openxmlformats.org/officeDocument/2006/relationships/hyperlink" Target="mailto:avt@orient-96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avt@orient-96.ru" TargetMode="External"/><Relationship Id="rId13" Type="http://schemas.openxmlformats.org/officeDocument/2006/relationships/hyperlink" Target="mailto:avt@orient-96.ru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avt@orient-96.ru" TargetMode="External"/><Relationship Id="rId7" Type="http://schemas.openxmlformats.org/officeDocument/2006/relationships/hyperlink" Target="mailto:avt@orient-96.ru" TargetMode="External"/><Relationship Id="rId12" Type="http://schemas.openxmlformats.org/officeDocument/2006/relationships/hyperlink" Target="mailto:avt@orient-96.ru" TargetMode="External"/><Relationship Id="rId17" Type="http://schemas.openxmlformats.org/officeDocument/2006/relationships/hyperlink" Target="mailto:info@alfa-ek.ru" TargetMode="External"/><Relationship Id="rId2" Type="http://schemas.openxmlformats.org/officeDocument/2006/relationships/hyperlink" Target="mailto:1c.ru@mail.ru" TargetMode="External"/><Relationship Id="rId16" Type="http://schemas.openxmlformats.org/officeDocument/2006/relationships/hyperlink" Target="mailto:avt@orient-96.ru" TargetMode="External"/><Relationship Id="rId1" Type="http://schemas.openxmlformats.org/officeDocument/2006/relationships/hyperlink" Target="mailto:avt@orient-96.ru" TargetMode="External"/><Relationship Id="rId6" Type="http://schemas.openxmlformats.org/officeDocument/2006/relationships/hyperlink" Target="mailto:avt@orient-96.ru" TargetMode="External"/><Relationship Id="rId11" Type="http://schemas.openxmlformats.org/officeDocument/2006/relationships/hyperlink" Target="mailto:avt@orient-96.ru" TargetMode="External"/><Relationship Id="rId5" Type="http://schemas.openxmlformats.org/officeDocument/2006/relationships/hyperlink" Target="mailto:avt@orient-96.ru" TargetMode="External"/><Relationship Id="rId15" Type="http://schemas.openxmlformats.org/officeDocument/2006/relationships/hyperlink" Target="mailto:avt@orient-96.ru" TargetMode="External"/><Relationship Id="rId10" Type="http://schemas.openxmlformats.org/officeDocument/2006/relationships/hyperlink" Target="mailto:avt@orient-96.ru" TargetMode="External"/><Relationship Id="rId4" Type="http://schemas.openxmlformats.org/officeDocument/2006/relationships/hyperlink" Target="mailto:avt@orient-96.ru" TargetMode="External"/><Relationship Id="rId9" Type="http://schemas.openxmlformats.org/officeDocument/2006/relationships/hyperlink" Target="mailto:avt@orient-96.ru" TargetMode="External"/><Relationship Id="rId14" Type="http://schemas.openxmlformats.org/officeDocument/2006/relationships/hyperlink" Target="mailto:avt@orient-96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brr@tehpos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lfa-ek.ru" TargetMode="External"/><Relationship Id="rId1" Type="http://schemas.openxmlformats.org/officeDocument/2006/relationships/hyperlink" Target="mailto:info@alfa-ek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opLeftCell="F1" workbookViewId="0">
      <pane ySplit="2" topLeftCell="A116" activePane="bottomLeft" state="frozen"/>
      <selection activeCell="C6" sqref="C6:D6"/>
      <selection pane="bottomLeft" activeCell="C6" sqref="C6:D6"/>
    </sheetView>
  </sheetViews>
  <sheetFormatPr defaultColWidth="9.140625" defaultRowHeight="15" x14ac:dyDescent="0.25"/>
  <cols>
    <col min="1" max="1" width="20.28515625" style="1" customWidth="1"/>
    <col min="2" max="2" width="15.5703125" style="1" bestFit="1" customWidth="1"/>
    <col min="3" max="3" width="26.28515625" style="1" bestFit="1" customWidth="1"/>
    <col min="4" max="4" width="24" style="1" bestFit="1" customWidth="1"/>
    <col min="5" max="5" width="29" style="1" customWidth="1"/>
    <col min="6" max="6" width="25.28515625" style="1" customWidth="1"/>
    <col min="7" max="7" width="25.28515625" style="15" customWidth="1"/>
    <col min="8" max="8" width="16.28515625" style="15" customWidth="1"/>
    <col min="9" max="10" width="14.42578125" style="15" customWidth="1"/>
    <col min="11" max="11" width="16.5703125" style="1" customWidth="1"/>
    <col min="12" max="12" width="15.140625" style="1" customWidth="1"/>
    <col min="13" max="13" width="16.5703125" style="15" customWidth="1"/>
    <col min="14" max="16384" width="9.140625" style="1"/>
  </cols>
  <sheetData>
    <row r="1" spans="1:13" s="15" customFormat="1" ht="60" customHeight="1" x14ac:dyDescent="0.25">
      <c r="A1" s="191" t="s">
        <v>348</v>
      </c>
      <c r="B1" s="191"/>
      <c r="C1" s="191"/>
      <c r="D1" s="191"/>
      <c r="E1" s="191"/>
    </row>
    <row r="2" spans="1:13" s="5" customFormat="1" ht="25.5" x14ac:dyDescent="0.25">
      <c r="A2" s="2" t="s">
        <v>299</v>
      </c>
      <c r="B2" s="2" t="s">
        <v>0</v>
      </c>
      <c r="C2" s="3" t="s">
        <v>119</v>
      </c>
      <c r="D2" s="3" t="s">
        <v>176</v>
      </c>
      <c r="E2" s="4" t="s">
        <v>177</v>
      </c>
      <c r="F2" s="4" t="s">
        <v>155</v>
      </c>
      <c r="G2" s="4" t="s">
        <v>387</v>
      </c>
      <c r="H2" s="4" t="s">
        <v>373</v>
      </c>
      <c r="I2" s="4" t="s">
        <v>375</v>
      </c>
      <c r="J2" s="4" t="s">
        <v>374</v>
      </c>
      <c r="K2" s="4" t="s">
        <v>382</v>
      </c>
      <c r="L2" s="2" t="s">
        <v>1</v>
      </c>
      <c r="M2" s="4" t="s">
        <v>371</v>
      </c>
    </row>
    <row r="3" spans="1:13" s="15" customFormat="1" ht="15" customHeight="1" x14ac:dyDescent="0.25">
      <c r="A3" s="52" t="s">
        <v>5</v>
      </c>
      <c r="B3" s="52" t="s">
        <v>4</v>
      </c>
      <c r="C3" s="52" t="s">
        <v>166</v>
      </c>
      <c r="D3" s="52"/>
      <c r="E3" s="52" t="s">
        <v>187</v>
      </c>
      <c r="F3" s="7" t="s">
        <v>165</v>
      </c>
      <c r="G3" s="12"/>
      <c r="H3" s="47"/>
      <c r="I3" s="47"/>
      <c r="J3" s="47"/>
      <c r="K3" s="46"/>
      <c r="L3" s="52" t="s">
        <v>116</v>
      </c>
      <c r="M3" s="165" t="s">
        <v>694</v>
      </c>
    </row>
    <row r="4" spans="1:13" s="15" customFormat="1" ht="15" customHeight="1" x14ac:dyDescent="0.25">
      <c r="A4" s="52" t="s">
        <v>8</v>
      </c>
      <c r="B4" s="52" t="s">
        <v>7</v>
      </c>
      <c r="C4" s="52" t="s">
        <v>193</v>
      </c>
      <c r="D4" s="46"/>
      <c r="E4" s="52" t="s">
        <v>192</v>
      </c>
      <c r="F4" s="7" t="s">
        <v>191</v>
      </c>
      <c r="G4" s="12"/>
      <c r="H4" s="47"/>
      <c r="I4" s="47"/>
      <c r="J4" s="47"/>
      <c r="K4" s="46"/>
      <c r="L4" s="52" t="s">
        <v>116</v>
      </c>
      <c r="M4" s="165" t="s">
        <v>694</v>
      </c>
    </row>
    <row r="5" spans="1:13" s="15" customFormat="1" ht="15" customHeight="1" x14ac:dyDescent="0.25">
      <c r="A5" s="52" t="s">
        <v>8</v>
      </c>
      <c r="B5" s="53" t="s">
        <v>104</v>
      </c>
      <c r="C5" s="52" t="s">
        <v>193</v>
      </c>
      <c r="D5" s="42"/>
      <c r="E5" s="52" t="s">
        <v>192</v>
      </c>
      <c r="F5" s="7" t="s">
        <v>191</v>
      </c>
      <c r="G5" s="12"/>
      <c r="H5" s="47"/>
      <c r="I5" s="47"/>
      <c r="J5" s="47"/>
      <c r="K5" s="46"/>
      <c r="L5" s="52" t="s">
        <v>116</v>
      </c>
      <c r="M5" s="165" t="s">
        <v>694</v>
      </c>
    </row>
    <row r="6" spans="1:13" s="15" customFormat="1" ht="15" customHeight="1" x14ac:dyDescent="0.25">
      <c r="A6" s="52" t="s">
        <v>112</v>
      </c>
      <c r="B6" s="53" t="s">
        <v>111</v>
      </c>
      <c r="C6" s="52" t="s">
        <v>140</v>
      </c>
      <c r="D6" s="52" t="s">
        <v>141</v>
      </c>
      <c r="E6" s="52"/>
      <c r="F6" s="7" t="s">
        <v>142</v>
      </c>
      <c r="G6" s="12"/>
      <c r="H6" s="47"/>
      <c r="I6" s="47"/>
      <c r="J6" s="47"/>
      <c r="K6" s="46"/>
      <c r="L6" s="52" t="s">
        <v>116</v>
      </c>
      <c r="M6" s="165" t="s">
        <v>694</v>
      </c>
    </row>
    <row r="7" spans="1:13" s="15" customFormat="1" ht="15" customHeight="1" x14ac:dyDescent="0.25">
      <c r="A7" s="52" t="s">
        <v>114</v>
      </c>
      <c r="B7" s="53" t="s">
        <v>113</v>
      </c>
      <c r="C7" s="52" t="s">
        <v>227</v>
      </c>
      <c r="D7" s="52"/>
      <c r="E7" s="52" t="s">
        <v>226</v>
      </c>
      <c r="F7" s="7" t="s">
        <v>225</v>
      </c>
      <c r="G7" s="12"/>
      <c r="H7" s="47"/>
      <c r="I7" s="47"/>
      <c r="J7" s="47"/>
      <c r="K7" s="46"/>
      <c r="L7" s="52" t="s">
        <v>116</v>
      </c>
      <c r="M7" s="165" t="s">
        <v>694</v>
      </c>
    </row>
    <row r="8" spans="1:13" s="15" customFormat="1" ht="15" customHeight="1" x14ac:dyDescent="0.25">
      <c r="A8" s="52" t="s">
        <v>12</v>
      </c>
      <c r="B8" s="52" t="s">
        <v>11</v>
      </c>
      <c r="C8" s="52" t="s">
        <v>158</v>
      </c>
      <c r="D8" s="52"/>
      <c r="E8" s="52" t="s">
        <v>157</v>
      </c>
      <c r="F8" s="7" t="s">
        <v>156</v>
      </c>
      <c r="G8" s="12"/>
      <c r="H8" s="47"/>
      <c r="I8" s="47"/>
      <c r="J8" s="47"/>
      <c r="K8" s="46"/>
      <c r="L8" s="52" t="s">
        <v>116</v>
      </c>
      <c r="M8" s="165" t="s">
        <v>694</v>
      </c>
    </row>
    <row r="9" spans="1:13" s="15" customFormat="1" ht="15" customHeight="1" x14ac:dyDescent="0.25">
      <c r="A9" s="52" t="s">
        <v>106</v>
      </c>
      <c r="B9" s="53" t="s">
        <v>105</v>
      </c>
      <c r="C9" s="52" t="s">
        <v>147</v>
      </c>
      <c r="D9" s="52" t="s">
        <v>148</v>
      </c>
      <c r="E9" s="52" t="s">
        <v>300</v>
      </c>
      <c r="F9" s="7" t="s">
        <v>234</v>
      </c>
      <c r="G9" s="12"/>
      <c r="H9" s="47"/>
      <c r="I9" s="47"/>
      <c r="J9" s="47"/>
      <c r="K9" s="46"/>
      <c r="L9" s="52" t="s">
        <v>116</v>
      </c>
      <c r="M9" s="165" t="s">
        <v>694</v>
      </c>
    </row>
    <row r="10" spans="1:13" s="15" customFormat="1" ht="15" customHeight="1" x14ac:dyDescent="0.25">
      <c r="A10" s="52" t="s">
        <v>15</v>
      </c>
      <c r="B10" s="52" t="s">
        <v>14</v>
      </c>
      <c r="C10" s="52" t="s">
        <v>161</v>
      </c>
      <c r="D10" s="52" t="s">
        <v>160</v>
      </c>
      <c r="E10" s="52" t="s">
        <v>183</v>
      </c>
      <c r="F10" s="7" t="s">
        <v>159</v>
      </c>
      <c r="G10" s="12"/>
      <c r="H10" s="47"/>
      <c r="I10" s="47"/>
      <c r="J10" s="47"/>
      <c r="K10" s="46"/>
      <c r="L10" s="52" t="s">
        <v>116</v>
      </c>
      <c r="M10" s="165" t="s">
        <v>694</v>
      </c>
    </row>
    <row r="11" spans="1:13" s="15" customFormat="1" ht="15" customHeight="1" x14ac:dyDescent="0.25">
      <c r="A11" s="8" t="s">
        <v>118</v>
      </c>
      <c r="B11" s="54" t="s">
        <v>117</v>
      </c>
      <c r="C11" s="52" t="s">
        <v>201</v>
      </c>
      <c r="D11" s="52"/>
      <c r="E11" s="52" t="s">
        <v>202</v>
      </c>
      <c r="F11" s="7" t="s">
        <v>200</v>
      </c>
      <c r="G11" s="12"/>
      <c r="H11" s="47"/>
      <c r="I11" s="47"/>
      <c r="J11" s="47"/>
      <c r="K11" s="46"/>
      <c r="L11" s="52" t="s">
        <v>116</v>
      </c>
      <c r="M11" s="165" t="s">
        <v>694</v>
      </c>
    </row>
    <row r="12" spans="1:13" s="15" customFormat="1" ht="15" customHeight="1" x14ac:dyDescent="0.25">
      <c r="A12" s="52" t="s">
        <v>35</v>
      </c>
      <c r="B12" s="52" t="s">
        <v>34</v>
      </c>
      <c r="C12" s="52" t="s">
        <v>331</v>
      </c>
      <c r="D12" s="52" t="s">
        <v>153</v>
      </c>
      <c r="E12" s="52" t="s">
        <v>309</v>
      </c>
      <c r="F12" s="7" t="s">
        <v>179</v>
      </c>
      <c r="G12" s="12"/>
      <c r="H12" s="47"/>
      <c r="I12" s="47"/>
      <c r="J12" s="47"/>
      <c r="K12" s="46"/>
      <c r="L12" s="52" t="s">
        <v>116</v>
      </c>
      <c r="M12" s="165" t="s">
        <v>694</v>
      </c>
    </row>
    <row r="13" spans="1:13" s="15" customFormat="1" ht="15" customHeight="1" x14ac:dyDescent="0.25">
      <c r="A13" s="52" t="s">
        <v>35</v>
      </c>
      <c r="B13" s="53" t="s">
        <v>90</v>
      </c>
      <c r="C13" s="52" t="s">
        <v>331</v>
      </c>
      <c r="D13" s="52" t="s">
        <v>153</v>
      </c>
      <c r="E13" s="52" t="s">
        <v>309</v>
      </c>
      <c r="F13" s="7" t="s">
        <v>179</v>
      </c>
      <c r="G13" s="12"/>
      <c r="H13" s="47"/>
      <c r="I13" s="47"/>
      <c r="J13" s="47"/>
      <c r="K13" s="46"/>
      <c r="L13" s="52" t="s">
        <v>116</v>
      </c>
      <c r="M13" s="165" t="s">
        <v>694</v>
      </c>
    </row>
    <row r="14" spans="1:13" s="15" customFormat="1" ht="15" customHeight="1" x14ac:dyDescent="0.25">
      <c r="A14" s="52" t="s">
        <v>37</v>
      </c>
      <c r="B14" s="52" t="s">
        <v>36</v>
      </c>
      <c r="C14" s="52" t="s">
        <v>125</v>
      </c>
      <c r="D14" s="52" t="s">
        <v>126</v>
      </c>
      <c r="E14" s="52" t="s">
        <v>334</v>
      </c>
      <c r="F14" s="7" t="s">
        <v>127</v>
      </c>
      <c r="G14" s="12"/>
      <c r="H14" s="47"/>
      <c r="I14" s="47"/>
      <c r="J14" s="47"/>
      <c r="K14" s="46"/>
      <c r="L14" s="52" t="s">
        <v>116</v>
      </c>
      <c r="M14" s="165" t="s">
        <v>694</v>
      </c>
    </row>
    <row r="15" spans="1:13" s="15" customFormat="1" ht="15" customHeight="1" x14ac:dyDescent="0.25">
      <c r="A15" s="52" t="s">
        <v>37</v>
      </c>
      <c r="B15" s="52" t="s">
        <v>36</v>
      </c>
      <c r="C15" s="52" t="s">
        <v>332</v>
      </c>
      <c r="D15" s="52" t="s">
        <v>333</v>
      </c>
      <c r="E15" s="52" t="s">
        <v>345</v>
      </c>
      <c r="F15" s="43" t="s">
        <v>335</v>
      </c>
      <c r="G15" s="12"/>
      <c r="H15" s="47"/>
      <c r="I15" s="47"/>
      <c r="J15" s="47"/>
      <c r="K15" s="46"/>
      <c r="L15" s="52" t="s">
        <v>116</v>
      </c>
      <c r="M15" s="165" t="s">
        <v>694</v>
      </c>
    </row>
    <row r="16" spans="1:13" s="15" customFormat="1" ht="15" customHeight="1" x14ac:dyDescent="0.25">
      <c r="A16" s="52" t="s">
        <v>39</v>
      </c>
      <c r="B16" s="53" t="s">
        <v>11</v>
      </c>
      <c r="C16" s="52" t="s">
        <v>218</v>
      </c>
      <c r="D16" s="52"/>
      <c r="E16" s="52" t="s">
        <v>217</v>
      </c>
      <c r="F16" s="7" t="s">
        <v>216</v>
      </c>
      <c r="G16" s="12"/>
      <c r="H16" s="47"/>
      <c r="I16" s="47"/>
      <c r="J16" s="47"/>
      <c r="K16" s="46"/>
      <c r="L16" s="52" t="s">
        <v>116</v>
      </c>
      <c r="M16" s="165" t="s">
        <v>694</v>
      </c>
    </row>
    <row r="17" spans="1:13" s="15" customFormat="1" ht="15" customHeight="1" x14ac:dyDescent="0.25">
      <c r="A17" s="52" t="s">
        <v>39</v>
      </c>
      <c r="B17" s="52" t="s">
        <v>38</v>
      </c>
      <c r="C17" s="52" t="s">
        <v>164</v>
      </c>
      <c r="D17" s="52" t="s">
        <v>163</v>
      </c>
      <c r="E17" s="52" t="s">
        <v>308</v>
      </c>
      <c r="F17" s="12" t="s">
        <v>162</v>
      </c>
      <c r="G17" s="12"/>
      <c r="H17" s="47"/>
      <c r="I17" s="47"/>
      <c r="J17" s="47"/>
      <c r="K17" s="46"/>
      <c r="L17" s="52" t="s">
        <v>116</v>
      </c>
      <c r="M17" s="165" t="s">
        <v>694</v>
      </c>
    </row>
    <row r="18" spans="1:13" s="15" customFormat="1" ht="15" customHeight="1" x14ac:dyDescent="0.25">
      <c r="A18" s="52" t="s">
        <v>39</v>
      </c>
      <c r="B18" s="52" t="s">
        <v>38</v>
      </c>
      <c r="C18" s="52" t="s">
        <v>263</v>
      </c>
      <c r="D18" s="52" t="s">
        <v>295</v>
      </c>
      <c r="E18" s="52" t="s">
        <v>264</v>
      </c>
      <c r="F18" s="12" t="s">
        <v>265</v>
      </c>
      <c r="G18" s="12"/>
      <c r="H18" s="47"/>
      <c r="I18" s="47"/>
      <c r="J18" s="47"/>
      <c r="K18" s="46"/>
      <c r="L18" s="52" t="s">
        <v>116</v>
      </c>
      <c r="M18" s="165" t="s">
        <v>694</v>
      </c>
    </row>
    <row r="19" spans="1:13" s="15" customFormat="1" ht="15" customHeight="1" x14ac:dyDescent="0.25">
      <c r="A19" s="52" t="s">
        <v>98</v>
      </c>
      <c r="B19" s="53" t="s">
        <v>97</v>
      </c>
      <c r="C19" s="52" t="s">
        <v>137</v>
      </c>
      <c r="D19" s="52" t="s">
        <v>138</v>
      </c>
      <c r="E19" s="52" t="s">
        <v>314</v>
      </c>
      <c r="F19" s="12" t="s">
        <v>139</v>
      </c>
      <c r="G19" s="12"/>
      <c r="H19" s="47"/>
      <c r="I19" s="47"/>
      <c r="J19" s="47"/>
      <c r="K19" s="46"/>
      <c r="L19" s="52" t="s">
        <v>116</v>
      </c>
      <c r="M19" s="165" t="s">
        <v>694</v>
      </c>
    </row>
    <row r="20" spans="1:13" s="15" customFormat="1" ht="15" customHeight="1" x14ac:dyDescent="0.25">
      <c r="A20" s="52" t="s">
        <v>17</v>
      </c>
      <c r="B20" s="52" t="s">
        <v>16</v>
      </c>
      <c r="C20" s="52" t="s">
        <v>164</v>
      </c>
      <c r="D20" s="52" t="s">
        <v>163</v>
      </c>
      <c r="E20" s="52" t="s">
        <v>308</v>
      </c>
      <c r="F20" s="12" t="s">
        <v>162</v>
      </c>
      <c r="G20" s="12"/>
      <c r="H20" s="47"/>
      <c r="I20" s="47"/>
      <c r="J20" s="47"/>
      <c r="K20" s="46"/>
      <c r="L20" s="52" t="s">
        <v>116</v>
      </c>
      <c r="M20" s="165" t="s">
        <v>694</v>
      </c>
    </row>
    <row r="21" spans="1:13" s="15" customFormat="1" ht="15" customHeight="1" x14ac:dyDescent="0.25">
      <c r="A21" s="52" t="s">
        <v>58</v>
      </c>
      <c r="B21" s="53" t="s">
        <v>57</v>
      </c>
      <c r="C21" s="52" t="s">
        <v>266</v>
      </c>
      <c r="D21" s="52" t="s">
        <v>267</v>
      </c>
      <c r="E21" s="9" t="s">
        <v>346</v>
      </c>
      <c r="F21" s="12" t="s">
        <v>268</v>
      </c>
      <c r="G21" s="12"/>
      <c r="H21" s="47"/>
      <c r="I21" s="47"/>
      <c r="J21" s="47"/>
      <c r="K21" s="46"/>
      <c r="L21" s="52" t="s">
        <v>116</v>
      </c>
      <c r="M21" s="165" t="s">
        <v>694</v>
      </c>
    </row>
    <row r="22" spans="1:13" s="15" customFormat="1" ht="15" customHeight="1" x14ac:dyDescent="0.25">
      <c r="A22" s="52" t="s">
        <v>58</v>
      </c>
      <c r="B22" s="52" t="s">
        <v>57</v>
      </c>
      <c r="C22" s="52" t="s">
        <v>143</v>
      </c>
      <c r="D22" s="52" t="s">
        <v>144</v>
      </c>
      <c r="E22" s="52" t="s">
        <v>315</v>
      </c>
      <c r="F22" s="12" t="s">
        <v>154</v>
      </c>
      <c r="G22" s="12"/>
      <c r="H22" s="47"/>
      <c r="I22" s="47"/>
      <c r="J22" s="47"/>
      <c r="K22" s="46"/>
      <c r="L22" s="52" t="s">
        <v>116</v>
      </c>
      <c r="M22" s="165" t="s">
        <v>694</v>
      </c>
    </row>
    <row r="23" spans="1:13" s="15" customFormat="1" ht="15" customHeight="1" x14ac:dyDescent="0.25">
      <c r="A23" s="52" t="s">
        <v>58</v>
      </c>
      <c r="B23" s="53" t="s">
        <v>57</v>
      </c>
      <c r="C23" s="52" t="s">
        <v>294</v>
      </c>
      <c r="D23" s="52"/>
      <c r="E23" s="52" t="s">
        <v>337</v>
      </c>
      <c r="F23" s="12" t="s">
        <v>162</v>
      </c>
      <c r="G23" s="12"/>
      <c r="H23" s="47"/>
      <c r="I23" s="47"/>
      <c r="J23" s="47"/>
      <c r="K23" s="46"/>
      <c r="L23" s="52" t="s">
        <v>116</v>
      </c>
      <c r="M23" s="165" t="s">
        <v>694</v>
      </c>
    </row>
    <row r="24" spans="1:13" s="15" customFormat="1" ht="15" customHeight="1" x14ac:dyDescent="0.25">
      <c r="A24" s="52" t="s">
        <v>41</v>
      </c>
      <c r="B24" s="52" t="s">
        <v>40</v>
      </c>
      <c r="C24" s="52" t="s">
        <v>168</v>
      </c>
      <c r="D24" s="52" t="s">
        <v>167</v>
      </c>
      <c r="E24" s="52" t="s">
        <v>316</v>
      </c>
      <c r="F24" s="12" t="s">
        <v>233</v>
      </c>
      <c r="G24" s="12"/>
      <c r="H24" s="47"/>
      <c r="I24" s="47"/>
      <c r="J24" s="47"/>
      <c r="K24" s="46"/>
      <c r="L24" s="52" t="s">
        <v>116</v>
      </c>
      <c r="M24" s="165" t="s">
        <v>694</v>
      </c>
    </row>
    <row r="25" spans="1:13" s="15" customFormat="1" ht="15" customHeight="1" x14ac:dyDescent="0.25">
      <c r="A25" s="8" t="s">
        <v>41</v>
      </c>
      <c r="B25" s="54" t="s">
        <v>40</v>
      </c>
      <c r="C25" s="52" t="s">
        <v>231</v>
      </c>
      <c r="D25" s="52"/>
      <c r="E25" s="52" t="s">
        <v>301</v>
      </c>
      <c r="F25" s="12" t="s">
        <v>230</v>
      </c>
      <c r="G25" s="12"/>
      <c r="H25" s="47"/>
      <c r="I25" s="47"/>
      <c r="J25" s="47"/>
      <c r="K25" s="46"/>
      <c r="L25" s="52" t="s">
        <v>116</v>
      </c>
      <c r="M25" s="165" t="s">
        <v>694</v>
      </c>
    </row>
    <row r="26" spans="1:13" s="15" customFormat="1" ht="15" customHeight="1" x14ac:dyDescent="0.25">
      <c r="A26" s="52" t="s">
        <v>43</v>
      </c>
      <c r="B26" s="52" t="s">
        <v>42</v>
      </c>
      <c r="C26" s="52" t="s">
        <v>349</v>
      </c>
      <c r="D26" s="52" t="s">
        <v>170</v>
      </c>
      <c r="E26" s="52" t="s">
        <v>350</v>
      </c>
      <c r="F26" s="41" t="s">
        <v>351</v>
      </c>
      <c r="G26" s="12"/>
      <c r="H26" s="47"/>
      <c r="I26" s="47"/>
      <c r="J26" s="47"/>
      <c r="K26" s="46"/>
      <c r="L26" s="52" t="s">
        <v>116</v>
      </c>
      <c r="M26" s="165" t="s">
        <v>694</v>
      </c>
    </row>
    <row r="27" spans="1:13" s="15" customFormat="1" ht="15" customHeight="1" x14ac:dyDescent="0.25">
      <c r="A27" s="52" t="s">
        <v>43</v>
      </c>
      <c r="B27" s="52" t="s">
        <v>42</v>
      </c>
      <c r="C27" s="52" t="s">
        <v>171</v>
      </c>
      <c r="D27" s="52" t="s">
        <v>170</v>
      </c>
      <c r="E27" s="52" t="s">
        <v>310</v>
      </c>
      <c r="F27" s="12" t="s">
        <v>169</v>
      </c>
      <c r="G27" s="12"/>
      <c r="H27" s="47"/>
      <c r="I27" s="47"/>
      <c r="J27" s="47"/>
      <c r="K27" s="46"/>
      <c r="L27" s="52" t="s">
        <v>116</v>
      </c>
      <c r="M27" s="165" t="s">
        <v>694</v>
      </c>
    </row>
    <row r="28" spans="1:13" s="15" customFormat="1" ht="15" customHeight="1" x14ac:dyDescent="0.25">
      <c r="A28" s="52" t="s">
        <v>43</v>
      </c>
      <c r="B28" s="53" t="s">
        <v>42</v>
      </c>
      <c r="C28" s="52" t="s">
        <v>287</v>
      </c>
      <c r="D28" s="52" t="s">
        <v>288</v>
      </c>
      <c r="E28" s="52" t="s">
        <v>311</v>
      </c>
      <c r="F28" s="12" t="s">
        <v>289</v>
      </c>
      <c r="G28" s="12"/>
      <c r="H28" s="47"/>
      <c r="I28" s="47"/>
      <c r="J28" s="47"/>
      <c r="K28" s="46"/>
      <c r="L28" s="52" t="s">
        <v>116</v>
      </c>
      <c r="M28" s="165" t="s">
        <v>694</v>
      </c>
    </row>
    <row r="29" spans="1:13" s="15" customFormat="1" ht="15" customHeight="1" x14ac:dyDescent="0.25">
      <c r="A29" s="52" t="s">
        <v>47</v>
      </c>
      <c r="B29" s="53" t="s">
        <v>46</v>
      </c>
      <c r="C29" s="52" t="s">
        <v>229</v>
      </c>
      <c r="D29" s="52"/>
      <c r="E29" s="52" t="s">
        <v>343</v>
      </c>
      <c r="F29" s="12" t="s">
        <v>228</v>
      </c>
      <c r="G29" s="12"/>
      <c r="H29" s="47"/>
      <c r="I29" s="47"/>
      <c r="J29" s="47"/>
      <c r="K29" s="46"/>
      <c r="L29" s="52" t="s">
        <v>116</v>
      </c>
      <c r="M29" s="165" t="s">
        <v>694</v>
      </c>
    </row>
    <row r="30" spans="1:13" s="15" customFormat="1" ht="15" customHeight="1" x14ac:dyDescent="0.25">
      <c r="A30" s="52" t="s">
        <v>47</v>
      </c>
      <c r="B30" s="52" t="s">
        <v>46</v>
      </c>
      <c r="C30" s="52" t="s">
        <v>128</v>
      </c>
      <c r="D30" s="52" t="s">
        <v>129</v>
      </c>
      <c r="E30" s="52" t="s">
        <v>312</v>
      </c>
      <c r="F30" s="12" t="s">
        <v>130</v>
      </c>
      <c r="G30" s="12"/>
      <c r="H30" s="47"/>
      <c r="I30" s="47"/>
      <c r="J30" s="47"/>
      <c r="K30" s="46"/>
      <c r="L30" s="52" t="s">
        <v>116</v>
      </c>
      <c r="M30" s="165" t="s">
        <v>694</v>
      </c>
    </row>
    <row r="31" spans="1:13" s="15" customFormat="1" ht="15" customHeight="1" x14ac:dyDescent="0.25">
      <c r="A31" s="52" t="s">
        <v>100</v>
      </c>
      <c r="B31" s="53" t="s">
        <v>99</v>
      </c>
      <c r="C31" s="52" t="s">
        <v>145</v>
      </c>
      <c r="D31" s="52" t="s">
        <v>146</v>
      </c>
      <c r="E31" s="52" t="s">
        <v>313</v>
      </c>
      <c r="F31" s="12" t="s">
        <v>186</v>
      </c>
      <c r="G31" s="12"/>
      <c r="H31" s="47"/>
      <c r="I31" s="47"/>
      <c r="J31" s="47"/>
      <c r="K31" s="46"/>
      <c r="L31" s="52" t="s">
        <v>116</v>
      </c>
      <c r="M31" s="165" t="s">
        <v>694</v>
      </c>
    </row>
    <row r="32" spans="1:13" s="15" customFormat="1" ht="15" customHeight="1" x14ac:dyDescent="0.25">
      <c r="A32" s="52" t="s">
        <v>49</v>
      </c>
      <c r="B32" s="52" t="s">
        <v>48</v>
      </c>
      <c r="C32" s="52" t="s">
        <v>131</v>
      </c>
      <c r="D32" s="52" t="s">
        <v>132</v>
      </c>
      <c r="E32" s="52" t="s">
        <v>317</v>
      </c>
      <c r="F32" s="12" t="s">
        <v>133</v>
      </c>
      <c r="G32" s="12"/>
      <c r="H32" s="47"/>
      <c r="I32" s="47"/>
      <c r="J32" s="47"/>
      <c r="K32" s="46"/>
      <c r="L32" s="52" t="s">
        <v>116</v>
      </c>
      <c r="M32" s="165" t="s">
        <v>694</v>
      </c>
    </row>
    <row r="33" spans="1:13" s="15" customFormat="1" ht="15" customHeight="1" x14ac:dyDescent="0.25">
      <c r="A33" s="52" t="s">
        <v>49</v>
      </c>
      <c r="B33" s="52" t="s">
        <v>48</v>
      </c>
      <c r="C33" s="52" t="s">
        <v>250</v>
      </c>
      <c r="D33" s="52" t="s">
        <v>251</v>
      </c>
      <c r="E33" s="52" t="s">
        <v>318</v>
      </c>
      <c r="F33" s="12" t="s">
        <v>252</v>
      </c>
      <c r="G33" s="12"/>
      <c r="H33" s="47"/>
      <c r="I33" s="47"/>
      <c r="J33" s="47"/>
      <c r="K33" s="46"/>
      <c r="L33" s="52" t="s">
        <v>116</v>
      </c>
      <c r="M33" s="165" t="s">
        <v>694</v>
      </c>
    </row>
    <row r="34" spans="1:13" s="15" customFormat="1" ht="15" customHeight="1" x14ac:dyDescent="0.25">
      <c r="A34" s="52" t="s">
        <v>51</v>
      </c>
      <c r="B34" s="52" t="s">
        <v>50</v>
      </c>
      <c r="C34" s="52" t="s">
        <v>173</v>
      </c>
      <c r="D34" s="52" t="s">
        <v>172</v>
      </c>
      <c r="E34" s="52" t="s">
        <v>319</v>
      </c>
      <c r="F34" s="12" t="s">
        <v>306</v>
      </c>
      <c r="G34" s="12"/>
      <c r="H34" s="47"/>
      <c r="I34" s="47"/>
      <c r="J34" s="47"/>
      <c r="K34" s="46"/>
      <c r="L34" s="52" t="s">
        <v>116</v>
      </c>
      <c r="M34" s="165" t="s">
        <v>694</v>
      </c>
    </row>
    <row r="35" spans="1:13" s="15" customFormat="1" ht="15" customHeight="1" x14ac:dyDescent="0.25">
      <c r="A35" s="52" t="s">
        <v>31</v>
      </c>
      <c r="B35" s="52" t="s">
        <v>30</v>
      </c>
      <c r="C35" s="52" t="s">
        <v>151</v>
      </c>
      <c r="D35" s="52" t="s">
        <v>152</v>
      </c>
      <c r="E35" s="52" t="s">
        <v>320</v>
      </c>
      <c r="F35" s="12" t="s">
        <v>232</v>
      </c>
      <c r="G35" s="12"/>
      <c r="H35" s="47"/>
      <c r="I35" s="47"/>
      <c r="J35" s="47"/>
      <c r="K35" s="46"/>
      <c r="L35" s="52" t="s">
        <v>116</v>
      </c>
      <c r="M35" s="165" t="s">
        <v>694</v>
      </c>
    </row>
    <row r="36" spans="1:13" s="15" customFormat="1" ht="15" customHeight="1" x14ac:dyDescent="0.25">
      <c r="A36" s="52" t="s">
        <v>31</v>
      </c>
      <c r="B36" s="52" t="s">
        <v>30</v>
      </c>
      <c r="C36" s="52" t="s">
        <v>290</v>
      </c>
      <c r="D36" s="52" t="s">
        <v>291</v>
      </c>
      <c r="E36" s="52" t="s">
        <v>292</v>
      </c>
      <c r="F36" s="12" t="s">
        <v>293</v>
      </c>
      <c r="G36" s="12"/>
      <c r="H36" s="47"/>
      <c r="I36" s="47"/>
      <c r="J36" s="47"/>
      <c r="K36" s="46"/>
      <c r="L36" s="52" t="s">
        <v>116</v>
      </c>
      <c r="M36" s="165" t="s">
        <v>694</v>
      </c>
    </row>
    <row r="37" spans="1:13" s="15" customFormat="1" ht="15" customHeight="1" x14ac:dyDescent="0.25">
      <c r="A37" s="52" t="s">
        <v>31</v>
      </c>
      <c r="B37" s="52" t="s">
        <v>52</v>
      </c>
      <c r="C37" s="52" t="s">
        <v>151</v>
      </c>
      <c r="D37" s="52" t="s">
        <v>152</v>
      </c>
      <c r="E37" s="52" t="s">
        <v>320</v>
      </c>
      <c r="F37" s="12" t="s">
        <v>232</v>
      </c>
      <c r="G37" s="12"/>
      <c r="H37" s="47"/>
      <c r="I37" s="47"/>
      <c r="J37" s="47"/>
      <c r="K37" s="46"/>
      <c r="L37" s="52" t="s">
        <v>116</v>
      </c>
      <c r="M37" s="165" t="s">
        <v>694</v>
      </c>
    </row>
    <row r="38" spans="1:13" s="15" customFormat="1" ht="15" customHeight="1" x14ac:dyDescent="0.25">
      <c r="A38" s="52" t="s">
        <v>102</v>
      </c>
      <c r="B38" s="53" t="s">
        <v>101</v>
      </c>
      <c r="C38" s="52" t="s">
        <v>222</v>
      </c>
      <c r="D38" s="52"/>
      <c r="E38" s="52" t="s">
        <v>338</v>
      </c>
      <c r="F38" s="12" t="s">
        <v>221</v>
      </c>
      <c r="G38" s="12"/>
      <c r="H38" s="47"/>
      <c r="I38" s="47"/>
      <c r="J38" s="47"/>
      <c r="K38" s="46"/>
      <c r="L38" s="52" t="s">
        <v>116</v>
      </c>
      <c r="M38" s="165" t="s">
        <v>694</v>
      </c>
    </row>
    <row r="39" spans="1:13" s="15" customFormat="1" ht="15" customHeight="1" x14ac:dyDescent="0.25">
      <c r="A39" s="52" t="s">
        <v>95</v>
      </c>
      <c r="B39" s="53" t="s">
        <v>94</v>
      </c>
      <c r="C39" s="52" t="s">
        <v>215</v>
      </c>
      <c r="D39" s="52"/>
      <c r="E39" s="52" t="s">
        <v>302</v>
      </c>
      <c r="F39" s="12" t="s">
        <v>214</v>
      </c>
      <c r="G39" s="12"/>
      <c r="H39" s="47"/>
      <c r="I39" s="47"/>
      <c r="J39" s="47"/>
      <c r="K39" s="46"/>
      <c r="L39" s="52" t="s">
        <v>116</v>
      </c>
      <c r="M39" s="165" t="s">
        <v>694</v>
      </c>
    </row>
    <row r="40" spans="1:13" s="15" customFormat="1" ht="15" customHeight="1" x14ac:dyDescent="0.25">
      <c r="A40" s="6" t="s">
        <v>54</v>
      </c>
      <c r="B40" s="6" t="s">
        <v>115</v>
      </c>
      <c r="C40" s="52" t="s">
        <v>134</v>
      </c>
      <c r="D40" s="52" t="s">
        <v>135</v>
      </c>
      <c r="E40" s="52" t="s">
        <v>189</v>
      </c>
      <c r="F40" s="12" t="s">
        <v>136</v>
      </c>
      <c r="G40" s="12"/>
      <c r="H40" s="47"/>
      <c r="I40" s="47"/>
      <c r="J40" s="47"/>
      <c r="K40" s="46"/>
      <c r="L40" s="52" t="s">
        <v>116</v>
      </c>
      <c r="M40" s="165" t="s">
        <v>694</v>
      </c>
    </row>
    <row r="41" spans="1:13" s="15" customFormat="1" ht="15" customHeight="1" x14ac:dyDescent="0.25">
      <c r="A41" s="52" t="s">
        <v>93</v>
      </c>
      <c r="B41" s="53" t="s">
        <v>92</v>
      </c>
      <c r="C41" s="52" t="s">
        <v>405</v>
      </c>
      <c r="D41" s="50" t="s">
        <v>406</v>
      </c>
      <c r="E41" s="52" t="s">
        <v>407</v>
      </c>
      <c r="F41" s="12" t="s">
        <v>408</v>
      </c>
      <c r="G41" s="12"/>
      <c r="H41" s="47"/>
      <c r="I41" s="47"/>
      <c r="J41" s="47"/>
      <c r="K41" s="46"/>
      <c r="L41" s="52" t="s">
        <v>116</v>
      </c>
      <c r="M41" s="165" t="s">
        <v>694</v>
      </c>
    </row>
    <row r="42" spans="1:13" s="15" customFormat="1" ht="15" customHeight="1" x14ac:dyDescent="0.25">
      <c r="A42" s="52" t="s">
        <v>54</v>
      </c>
      <c r="B42" s="52" t="s">
        <v>53</v>
      </c>
      <c r="C42" s="52" t="s">
        <v>134</v>
      </c>
      <c r="D42" s="52" t="s">
        <v>411</v>
      </c>
      <c r="E42" s="52" t="s">
        <v>189</v>
      </c>
      <c r="F42" s="12" t="s">
        <v>136</v>
      </c>
      <c r="G42" s="12"/>
      <c r="H42" s="47"/>
      <c r="I42" s="47"/>
      <c r="J42" s="47"/>
      <c r="K42" s="46"/>
      <c r="L42" s="52" t="s">
        <v>116</v>
      </c>
      <c r="M42" s="165" t="s">
        <v>694</v>
      </c>
    </row>
    <row r="43" spans="1:13" s="15" customFormat="1" ht="30" x14ac:dyDescent="0.25">
      <c r="A43" s="23" t="s">
        <v>54</v>
      </c>
      <c r="B43" s="23" t="s">
        <v>53</v>
      </c>
      <c r="C43" s="52" t="s">
        <v>409</v>
      </c>
      <c r="D43" s="52" t="s">
        <v>410</v>
      </c>
      <c r="E43" s="52" t="s">
        <v>412</v>
      </c>
      <c r="F43" s="12" t="s">
        <v>413</v>
      </c>
      <c r="G43" s="12"/>
      <c r="H43" s="47"/>
      <c r="I43" s="47"/>
      <c r="J43" s="47"/>
      <c r="K43" s="46"/>
      <c r="L43" s="52" t="s">
        <v>116</v>
      </c>
      <c r="M43" s="165" t="s">
        <v>694</v>
      </c>
    </row>
    <row r="44" spans="1:13" s="15" customFormat="1" ht="15" customHeight="1" x14ac:dyDescent="0.25">
      <c r="A44" s="52" t="s">
        <v>297</v>
      </c>
      <c r="B44" s="52" t="s">
        <v>296</v>
      </c>
      <c r="C44" s="52" t="s">
        <v>164</v>
      </c>
      <c r="D44" s="52" t="s">
        <v>298</v>
      </c>
      <c r="E44" s="52" t="s">
        <v>347</v>
      </c>
      <c r="F44" s="12" t="s">
        <v>162</v>
      </c>
      <c r="G44" s="12"/>
      <c r="H44" s="47"/>
      <c r="I44" s="47"/>
      <c r="J44" s="47"/>
      <c r="K44" s="46"/>
      <c r="L44" s="52" t="s">
        <v>116</v>
      </c>
      <c r="M44" s="165" t="s">
        <v>694</v>
      </c>
    </row>
    <row r="45" spans="1:13" s="15" customFormat="1" ht="15" customHeight="1" x14ac:dyDescent="0.25">
      <c r="A45" s="52" t="s">
        <v>33</v>
      </c>
      <c r="B45" s="53" t="s">
        <v>103</v>
      </c>
      <c r="C45" s="52" t="s">
        <v>206</v>
      </c>
      <c r="D45" s="52"/>
      <c r="E45" s="10" t="s">
        <v>339</v>
      </c>
      <c r="F45" s="12" t="s">
        <v>205</v>
      </c>
      <c r="G45" s="12"/>
      <c r="H45" s="47"/>
      <c r="I45" s="47"/>
      <c r="J45" s="47"/>
      <c r="K45" s="46"/>
      <c r="L45" s="52" t="s">
        <v>116</v>
      </c>
      <c r="M45" s="165" t="s">
        <v>694</v>
      </c>
    </row>
    <row r="46" spans="1:13" s="15" customFormat="1" ht="15" customHeight="1" x14ac:dyDescent="0.25">
      <c r="A46" s="52" t="s">
        <v>33</v>
      </c>
      <c r="B46" s="53" t="s">
        <v>91</v>
      </c>
      <c r="C46" s="52" t="s">
        <v>213</v>
      </c>
      <c r="D46" s="52"/>
      <c r="E46" s="52" t="s">
        <v>303</v>
      </c>
      <c r="F46" s="12" t="s">
        <v>212</v>
      </c>
      <c r="G46" s="12"/>
      <c r="H46" s="47"/>
      <c r="I46" s="47"/>
      <c r="J46" s="47"/>
      <c r="K46" s="46"/>
      <c r="L46" s="14" t="s">
        <v>116</v>
      </c>
      <c r="M46" s="165" t="s">
        <v>694</v>
      </c>
    </row>
    <row r="47" spans="1:13" s="15" customFormat="1" ht="15" customHeight="1" x14ac:dyDescent="0.2">
      <c r="A47" s="45" t="s">
        <v>33</v>
      </c>
      <c r="B47" s="45" t="s">
        <v>354</v>
      </c>
      <c r="C47" s="49" t="s">
        <v>164</v>
      </c>
      <c r="D47" s="49" t="s">
        <v>163</v>
      </c>
      <c r="E47" s="48" t="s">
        <v>308</v>
      </c>
      <c r="F47" s="40" t="s">
        <v>162</v>
      </c>
      <c r="G47" s="12"/>
      <c r="H47" s="47"/>
      <c r="I47" s="47"/>
      <c r="J47" s="47"/>
      <c r="K47" s="46"/>
      <c r="L47" s="52" t="s">
        <v>116</v>
      </c>
      <c r="M47" s="165" t="s">
        <v>694</v>
      </c>
    </row>
    <row r="48" spans="1:13" s="15" customFormat="1" ht="15" customHeight="1" x14ac:dyDescent="0.25">
      <c r="A48" s="52" t="s">
        <v>33</v>
      </c>
      <c r="B48" s="52" t="s">
        <v>79</v>
      </c>
      <c r="C48" s="52" t="s">
        <v>206</v>
      </c>
      <c r="D48" s="52"/>
      <c r="E48" s="10" t="s">
        <v>339</v>
      </c>
      <c r="F48" s="12" t="s">
        <v>205</v>
      </c>
      <c r="G48" s="12"/>
      <c r="H48" s="47"/>
      <c r="I48" s="47"/>
      <c r="J48" s="47"/>
      <c r="K48" s="46"/>
      <c r="L48" s="52" t="s">
        <v>116</v>
      </c>
      <c r="M48" s="165" t="s">
        <v>694</v>
      </c>
    </row>
    <row r="49" spans="1:13" s="15" customFormat="1" ht="15" customHeight="1" x14ac:dyDescent="0.25">
      <c r="A49" s="52" t="s">
        <v>33</v>
      </c>
      <c r="B49" s="52" t="s">
        <v>80</v>
      </c>
      <c r="C49" s="52" t="s">
        <v>206</v>
      </c>
      <c r="D49" s="52"/>
      <c r="E49" s="10" t="s">
        <v>339</v>
      </c>
      <c r="F49" s="12" t="s">
        <v>205</v>
      </c>
      <c r="G49" s="12"/>
      <c r="H49" s="47"/>
      <c r="I49" s="47"/>
      <c r="J49" s="47"/>
      <c r="K49" s="46"/>
      <c r="L49" s="52" t="s">
        <v>116</v>
      </c>
      <c r="M49" s="165" t="s">
        <v>694</v>
      </c>
    </row>
    <row r="50" spans="1:13" s="15" customFormat="1" ht="15" customHeight="1" x14ac:dyDescent="0.25">
      <c r="A50" s="52" t="s">
        <v>45</v>
      </c>
      <c r="B50" s="53" t="s">
        <v>32</v>
      </c>
      <c r="C50" s="52" t="s">
        <v>122</v>
      </c>
      <c r="D50" s="52" t="s">
        <v>123</v>
      </c>
      <c r="E50" s="13" t="s">
        <v>344</v>
      </c>
      <c r="F50" s="12" t="s">
        <v>124</v>
      </c>
      <c r="G50" s="12"/>
      <c r="H50" s="47"/>
      <c r="I50" s="47"/>
      <c r="J50" s="47"/>
      <c r="K50" s="46"/>
      <c r="L50" s="52" t="s">
        <v>116</v>
      </c>
      <c r="M50" s="165" t="s">
        <v>694</v>
      </c>
    </row>
    <row r="51" spans="1:13" s="15" customFormat="1" ht="15" customHeight="1" x14ac:dyDescent="0.25">
      <c r="A51" s="52" t="s">
        <v>45</v>
      </c>
      <c r="B51" s="52" t="s">
        <v>44</v>
      </c>
      <c r="C51" s="52" t="s">
        <v>122</v>
      </c>
      <c r="D51" s="52" t="s">
        <v>123</v>
      </c>
      <c r="E51" s="52" t="s">
        <v>307</v>
      </c>
      <c r="F51" s="12" t="s">
        <v>124</v>
      </c>
      <c r="G51" s="12"/>
      <c r="H51" s="47"/>
      <c r="I51" s="47"/>
      <c r="J51" s="47"/>
      <c r="K51" s="46"/>
      <c r="L51" s="52" t="s">
        <v>116</v>
      </c>
      <c r="M51" s="165" t="s">
        <v>694</v>
      </c>
    </row>
    <row r="52" spans="1:13" s="15" customFormat="1" ht="25.5" customHeight="1" x14ac:dyDescent="0.25">
      <c r="A52" s="52" t="s">
        <v>29</v>
      </c>
      <c r="B52" s="52" t="s">
        <v>28</v>
      </c>
      <c r="C52" s="52" t="s">
        <v>195</v>
      </c>
      <c r="D52" s="52"/>
      <c r="E52" s="52" t="s">
        <v>329</v>
      </c>
      <c r="F52" s="12" t="s">
        <v>194</v>
      </c>
      <c r="G52" s="12"/>
      <c r="H52" s="47"/>
      <c r="I52" s="47"/>
      <c r="J52" s="47"/>
      <c r="K52" s="46"/>
      <c r="L52" s="52" t="s">
        <v>116</v>
      </c>
      <c r="M52" s="165" t="s">
        <v>694</v>
      </c>
    </row>
    <row r="53" spans="1:13" s="15" customFormat="1" ht="15" customHeight="1" x14ac:dyDescent="0.25">
      <c r="A53" s="52" t="s">
        <v>89</v>
      </c>
      <c r="B53" s="52" t="s">
        <v>88</v>
      </c>
      <c r="C53" s="52" t="s">
        <v>181</v>
      </c>
      <c r="D53" s="52" t="s">
        <v>182</v>
      </c>
      <c r="E53" s="52"/>
      <c r="F53" s="12" t="s">
        <v>180</v>
      </c>
      <c r="G53" s="12"/>
      <c r="H53" s="47"/>
      <c r="I53" s="47"/>
      <c r="J53" s="47"/>
      <c r="K53" s="46"/>
      <c r="L53" s="52" t="s">
        <v>116</v>
      </c>
      <c r="M53" s="165" t="s">
        <v>694</v>
      </c>
    </row>
    <row r="54" spans="1:13" s="15" customFormat="1" ht="15" customHeight="1" x14ac:dyDescent="0.25">
      <c r="A54" s="49" t="s">
        <v>352</v>
      </c>
      <c r="B54" s="44" t="s">
        <v>353</v>
      </c>
      <c r="C54" s="49" t="s">
        <v>164</v>
      </c>
      <c r="D54" s="49" t="s">
        <v>163</v>
      </c>
      <c r="E54" s="48" t="s">
        <v>308</v>
      </c>
      <c r="F54" s="40" t="s">
        <v>162</v>
      </c>
      <c r="G54" s="12"/>
      <c r="H54" s="47"/>
      <c r="I54" s="47"/>
      <c r="J54" s="47"/>
      <c r="K54" s="46"/>
      <c r="L54" s="52" t="s">
        <v>116</v>
      </c>
      <c r="M54" s="165" t="s">
        <v>694</v>
      </c>
    </row>
    <row r="55" spans="1:13" s="15" customFormat="1" ht="15" customHeight="1" x14ac:dyDescent="0.25">
      <c r="A55" s="52" t="s">
        <v>56</v>
      </c>
      <c r="B55" s="53" t="s">
        <v>55</v>
      </c>
      <c r="C55" s="52" t="s">
        <v>218</v>
      </c>
      <c r="D55" s="52"/>
      <c r="E55" s="52" t="s">
        <v>220</v>
      </c>
      <c r="F55" s="12" t="s">
        <v>219</v>
      </c>
      <c r="G55" s="12"/>
      <c r="H55" s="47"/>
      <c r="I55" s="47"/>
      <c r="J55" s="47"/>
      <c r="K55" s="46"/>
      <c r="L55" s="52" t="s">
        <v>116</v>
      </c>
      <c r="M55" s="165" t="s">
        <v>694</v>
      </c>
    </row>
    <row r="56" spans="1:13" s="15" customFormat="1" ht="15" customHeight="1" x14ac:dyDescent="0.25">
      <c r="A56" s="52" t="s">
        <v>56</v>
      </c>
      <c r="B56" s="52" t="s">
        <v>55</v>
      </c>
      <c r="C56" s="52" t="s">
        <v>198</v>
      </c>
      <c r="D56" s="52"/>
      <c r="E56" s="52" t="s">
        <v>197</v>
      </c>
      <c r="F56" s="12" t="s">
        <v>196</v>
      </c>
      <c r="G56" s="12"/>
      <c r="H56" s="47"/>
      <c r="I56" s="47"/>
      <c r="J56" s="47"/>
      <c r="K56" s="46"/>
      <c r="L56" s="52" t="s">
        <v>116</v>
      </c>
      <c r="M56" s="165" t="s">
        <v>694</v>
      </c>
    </row>
    <row r="57" spans="1:13" s="15" customFormat="1" ht="15" customHeight="1" x14ac:dyDescent="0.25">
      <c r="A57" s="52" t="s">
        <v>56</v>
      </c>
      <c r="B57" s="52" t="s">
        <v>74</v>
      </c>
      <c r="C57" s="52" t="s">
        <v>198</v>
      </c>
      <c r="D57" s="52"/>
      <c r="E57" s="52" t="s">
        <v>197</v>
      </c>
      <c r="F57" s="12" t="s">
        <v>196</v>
      </c>
      <c r="G57" s="12"/>
      <c r="H57" s="47"/>
      <c r="I57" s="47"/>
      <c r="J57" s="47"/>
      <c r="K57" s="46"/>
      <c r="L57" s="52" t="s">
        <v>116</v>
      </c>
      <c r="M57" s="165" t="s">
        <v>694</v>
      </c>
    </row>
    <row r="58" spans="1:13" s="15" customFormat="1" ht="15" customHeight="1" x14ac:dyDescent="0.25">
      <c r="A58" s="52" t="s">
        <v>60</v>
      </c>
      <c r="B58" s="52" t="s">
        <v>59</v>
      </c>
      <c r="C58" s="52" t="s">
        <v>149</v>
      </c>
      <c r="D58" s="52" t="s">
        <v>150</v>
      </c>
      <c r="E58" s="52" t="s">
        <v>321</v>
      </c>
      <c r="F58" s="12" t="s">
        <v>199</v>
      </c>
      <c r="G58" s="12"/>
      <c r="H58" s="47"/>
      <c r="I58" s="47"/>
      <c r="J58" s="47"/>
      <c r="K58" s="46"/>
      <c r="L58" s="52" t="s">
        <v>116</v>
      </c>
      <c r="M58" s="165" t="s">
        <v>694</v>
      </c>
    </row>
    <row r="59" spans="1:13" s="15" customFormat="1" ht="15" customHeight="1" x14ac:dyDescent="0.25">
      <c r="A59" s="52" t="s">
        <v>60</v>
      </c>
      <c r="B59" s="52" t="s">
        <v>61</v>
      </c>
      <c r="C59" s="52" t="s">
        <v>149</v>
      </c>
      <c r="D59" s="52" t="s">
        <v>150</v>
      </c>
      <c r="E59" s="52" t="s">
        <v>321</v>
      </c>
      <c r="F59" s="12" t="s">
        <v>199</v>
      </c>
      <c r="G59" s="12"/>
      <c r="H59" s="47"/>
      <c r="I59" s="47"/>
      <c r="J59" s="47"/>
      <c r="K59" s="46"/>
      <c r="L59" s="52" t="s">
        <v>116</v>
      </c>
      <c r="M59" s="165" t="s">
        <v>694</v>
      </c>
    </row>
    <row r="60" spans="1:13" s="15" customFormat="1" ht="15" customHeight="1" x14ac:dyDescent="0.25">
      <c r="A60" s="52" t="s">
        <v>3</v>
      </c>
      <c r="B60" s="52" t="s">
        <v>26</v>
      </c>
      <c r="C60" s="52" t="s">
        <v>164</v>
      </c>
      <c r="D60" s="52" t="s">
        <v>163</v>
      </c>
      <c r="E60" s="52" t="s">
        <v>308</v>
      </c>
      <c r="F60" s="12" t="s">
        <v>162</v>
      </c>
      <c r="G60" s="12"/>
      <c r="H60" s="47"/>
      <c r="I60" s="47"/>
      <c r="J60" s="47"/>
      <c r="K60" s="46"/>
      <c r="L60" s="52" t="s">
        <v>116</v>
      </c>
      <c r="M60" s="165" t="s">
        <v>694</v>
      </c>
    </row>
    <row r="61" spans="1:13" s="15" customFormat="1" ht="15" customHeight="1" x14ac:dyDescent="0.25">
      <c r="A61" s="52" t="s">
        <v>3</v>
      </c>
      <c r="B61" s="52" t="s">
        <v>26</v>
      </c>
      <c r="C61" s="52" t="s">
        <v>275</v>
      </c>
      <c r="D61" s="52" t="s">
        <v>276</v>
      </c>
      <c r="E61" s="52" t="s">
        <v>340</v>
      </c>
      <c r="F61" s="12" t="s">
        <v>277</v>
      </c>
      <c r="G61" s="12"/>
      <c r="H61" s="47"/>
      <c r="I61" s="47"/>
      <c r="J61" s="47"/>
      <c r="K61" s="46"/>
      <c r="L61" s="52" t="s">
        <v>116</v>
      </c>
      <c r="M61" s="165" t="s">
        <v>694</v>
      </c>
    </row>
    <row r="62" spans="1:13" s="15" customFormat="1" ht="15" customHeight="1" x14ac:dyDescent="0.25">
      <c r="A62" s="52" t="s">
        <v>3</v>
      </c>
      <c r="B62" s="52" t="s">
        <v>6</v>
      </c>
      <c r="C62" s="52" t="s">
        <v>120</v>
      </c>
      <c r="D62" s="52" t="s">
        <v>121</v>
      </c>
      <c r="E62" s="52" t="s">
        <v>188</v>
      </c>
      <c r="F62" s="12"/>
      <c r="G62" s="12"/>
      <c r="H62" s="47"/>
      <c r="I62" s="47"/>
      <c r="J62" s="47"/>
      <c r="K62" s="46"/>
      <c r="L62" s="52" t="s">
        <v>116</v>
      </c>
      <c r="M62" s="165" t="s">
        <v>694</v>
      </c>
    </row>
    <row r="63" spans="1:13" s="15" customFormat="1" ht="15" customHeight="1" x14ac:dyDescent="0.25">
      <c r="A63" s="110" t="s">
        <v>3</v>
      </c>
      <c r="B63" s="110" t="s">
        <v>62</v>
      </c>
      <c r="C63" s="110" t="s">
        <v>164</v>
      </c>
      <c r="D63" s="111" t="s">
        <v>163</v>
      </c>
      <c r="E63" s="110" t="s">
        <v>308</v>
      </c>
      <c r="F63" s="112" t="s">
        <v>162</v>
      </c>
      <c r="G63" s="12"/>
      <c r="H63" s="47"/>
      <c r="I63" s="47"/>
      <c r="J63" s="47"/>
      <c r="K63" s="46"/>
      <c r="L63" s="11" t="s">
        <v>116</v>
      </c>
      <c r="M63" s="165" t="s">
        <v>694</v>
      </c>
    </row>
    <row r="64" spans="1:13" s="15" customFormat="1" ht="15" customHeight="1" x14ac:dyDescent="0.25">
      <c r="A64" s="52" t="s">
        <v>3</v>
      </c>
      <c r="B64" s="52" t="s">
        <v>22</v>
      </c>
      <c r="C64" s="52" t="s">
        <v>164</v>
      </c>
      <c r="D64" s="52" t="s">
        <v>163</v>
      </c>
      <c r="E64" s="52" t="s">
        <v>308</v>
      </c>
      <c r="F64" s="7" t="s">
        <v>162</v>
      </c>
      <c r="G64" s="12"/>
      <c r="H64" s="47"/>
      <c r="I64" s="47"/>
      <c r="J64" s="47"/>
      <c r="K64" s="46"/>
      <c r="L64" s="52" t="s">
        <v>116</v>
      </c>
      <c r="M64" s="165" t="s">
        <v>694</v>
      </c>
    </row>
    <row r="65" spans="1:13" s="15" customFormat="1" ht="15" customHeight="1" x14ac:dyDescent="0.25">
      <c r="A65" s="52" t="s">
        <v>3</v>
      </c>
      <c r="B65" s="52" t="s">
        <v>2</v>
      </c>
      <c r="C65" s="52" t="s">
        <v>164</v>
      </c>
      <c r="D65" s="52" t="s">
        <v>163</v>
      </c>
      <c r="E65" s="52" t="s">
        <v>308</v>
      </c>
      <c r="F65" s="7" t="s">
        <v>162</v>
      </c>
      <c r="G65" s="12"/>
      <c r="H65" s="47"/>
      <c r="I65" s="47"/>
      <c r="J65" s="47"/>
      <c r="K65" s="46"/>
      <c r="L65" s="52" t="s">
        <v>116</v>
      </c>
      <c r="M65" s="165" t="s">
        <v>694</v>
      </c>
    </row>
    <row r="66" spans="1:13" s="15" customFormat="1" ht="15" customHeight="1" x14ac:dyDescent="0.25">
      <c r="A66" s="52" t="s">
        <v>3</v>
      </c>
      <c r="B66" s="52" t="s">
        <v>63</v>
      </c>
      <c r="C66" s="52" t="s">
        <v>164</v>
      </c>
      <c r="D66" s="52" t="s">
        <v>163</v>
      </c>
      <c r="E66" s="52" t="s">
        <v>308</v>
      </c>
      <c r="F66" s="7" t="s">
        <v>162</v>
      </c>
      <c r="G66" s="12"/>
      <c r="H66" s="47"/>
      <c r="I66" s="47"/>
      <c r="J66" s="47"/>
      <c r="K66" s="46"/>
      <c r="L66" s="52" t="s">
        <v>116</v>
      </c>
      <c r="M66" s="165" t="s">
        <v>694</v>
      </c>
    </row>
    <row r="67" spans="1:13" s="15" customFormat="1" ht="15" customHeight="1" x14ac:dyDescent="0.25">
      <c r="A67" s="52" t="s">
        <v>3</v>
      </c>
      <c r="B67" s="52" t="s">
        <v>13</v>
      </c>
      <c r="C67" s="52" t="s">
        <v>164</v>
      </c>
      <c r="D67" s="52" t="s">
        <v>163</v>
      </c>
      <c r="E67" s="52" t="s">
        <v>308</v>
      </c>
      <c r="F67" s="7" t="s">
        <v>162</v>
      </c>
      <c r="G67" s="12"/>
      <c r="H67" s="47"/>
      <c r="I67" s="47"/>
      <c r="J67" s="47"/>
      <c r="K67" s="46"/>
      <c r="L67" s="52" t="s">
        <v>116</v>
      </c>
      <c r="M67" s="165" t="s">
        <v>694</v>
      </c>
    </row>
    <row r="68" spans="1:13" s="15" customFormat="1" ht="15" customHeight="1" x14ac:dyDescent="0.25">
      <c r="A68" s="52" t="s">
        <v>3</v>
      </c>
      <c r="B68" s="52" t="s">
        <v>64</v>
      </c>
      <c r="C68" s="52" t="s">
        <v>236</v>
      </c>
      <c r="D68" s="52" t="s">
        <v>237</v>
      </c>
      <c r="E68" s="52" t="s">
        <v>238</v>
      </c>
      <c r="F68" s="7" t="s">
        <v>239</v>
      </c>
      <c r="G68" s="12"/>
      <c r="H68" s="47"/>
      <c r="I68" s="47"/>
      <c r="J68" s="47"/>
      <c r="K68" s="46"/>
      <c r="L68" s="52" t="s">
        <v>116</v>
      </c>
      <c r="M68" s="165" t="s">
        <v>694</v>
      </c>
    </row>
    <row r="69" spans="1:13" s="15" customFormat="1" ht="15" customHeight="1" x14ac:dyDescent="0.25">
      <c r="A69" s="52" t="s">
        <v>3</v>
      </c>
      <c r="B69" s="52" t="s">
        <v>64</v>
      </c>
      <c r="C69" s="52" t="s">
        <v>164</v>
      </c>
      <c r="D69" s="52" t="s">
        <v>163</v>
      </c>
      <c r="E69" s="52" t="s">
        <v>308</v>
      </c>
      <c r="F69" s="7" t="s">
        <v>162</v>
      </c>
      <c r="G69" s="12"/>
      <c r="H69" s="47"/>
      <c r="I69" s="47"/>
      <c r="J69" s="47"/>
      <c r="K69" s="46"/>
      <c r="L69" s="52" t="s">
        <v>116</v>
      </c>
      <c r="M69" s="165" t="s">
        <v>694</v>
      </c>
    </row>
    <row r="70" spans="1:13" s="15" customFormat="1" ht="15" customHeight="1" x14ac:dyDescent="0.25">
      <c r="A70" s="52" t="s">
        <v>3</v>
      </c>
      <c r="B70" s="52" t="s">
        <v>65</v>
      </c>
      <c r="C70" s="52" t="s">
        <v>164</v>
      </c>
      <c r="D70" s="52" t="s">
        <v>163</v>
      </c>
      <c r="E70" s="52" t="s">
        <v>308</v>
      </c>
      <c r="F70" s="7" t="s">
        <v>162</v>
      </c>
      <c r="G70" s="12"/>
      <c r="H70" s="47"/>
      <c r="I70" s="47"/>
      <c r="J70" s="47"/>
      <c r="K70" s="46"/>
      <c r="L70" s="52" t="s">
        <v>116</v>
      </c>
      <c r="M70" s="165" t="s">
        <v>694</v>
      </c>
    </row>
    <row r="71" spans="1:13" s="15" customFormat="1" ht="15" customHeight="1" x14ac:dyDescent="0.25">
      <c r="A71" s="52" t="s">
        <v>3</v>
      </c>
      <c r="B71" s="52" t="s">
        <v>66</v>
      </c>
      <c r="C71" s="52" t="s">
        <v>164</v>
      </c>
      <c r="D71" s="52" t="s">
        <v>163</v>
      </c>
      <c r="E71" s="52" t="s">
        <v>308</v>
      </c>
      <c r="F71" s="7" t="s">
        <v>162</v>
      </c>
      <c r="G71" s="12"/>
      <c r="H71" s="47"/>
      <c r="I71" s="47"/>
      <c r="J71" s="47"/>
      <c r="K71" s="46"/>
      <c r="L71" s="52" t="s">
        <v>116</v>
      </c>
      <c r="M71" s="165" t="s">
        <v>694</v>
      </c>
    </row>
    <row r="72" spans="1:13" s="15" customFormat="1" ht="15" customHeight="1" x14ac:dyDescent="0.25">
      <c r="A72" s="52" t="s">
        <v>3</v>
      </c>
      <c r="B72" s="52" t="s">
        <v>67</v>
      </c>
      <c r="C72" s="52" t="s">
        <v>164</v>
      </c>
      <c r="D72" s="52" t="s">
        <v>163</v>
      </c>
      <c r="E72" s="52" t="s">
        <v>308</v>
      </c>
      <c r="F72" s="7" t="s">
        <v>162</v>
      </c>
      <c r="G72" s="12"/>
      <c r="H72" s="47"/>
      <c r="I72" s="47"/>
      <c r="J72" s="47"/>
      <c r="K72" s="46"/>
      <c r="L72" s="52" t="s">
        <v>116</v>
      </c>
      <c r="M72" s="165" t="s">
        <v>694</v>
      </c>
    </row>
    <row r="73" spans="1:13" s="15" customFormat="1" ht="15" customHeight="1" x14ac:dyDescent="0.25">
      <c r="A73" s="52" t="s">
        <v>3</v>
      </c>
      <c r="B73" s="52" t="s">
        <v>19</v>
      </c>
      <c r="C73" s="52" t="s">
        <v>164</v>
      </c>
      <c r="D73" s="52" t="s">
        <v>163</v>
      </c>
      <c r="E73" s="52" t="s">
        <v>308</v>
      </c>
      <c r="F73" s="7" t="s">
        <v>162</v>
      </c>
      <c r="G73" s="12"/>
      <c r="H73" s="47"/>
      <c r="I73" s="47"/>
      <c r="J73" s="47"/>
      <c r="K73" s="46"/>
      <c r="L73" s="52" t="s">
        <v>116</v>
      </c>
      <c r="M73" s="165" t="s">
        <v>694</v>
      </c>
    </row>
    <row r="74" spans="1:13" s="15" customFormat="1" ht="15" customHeight="1" x14ac:dyDescent="0.25">
      <c r="A74" s="52" t="s">
        <v>3</v>
      </c>
      <c r="B74" s="52" t="s">
        <v>68</v>
      </c>
      <c r="C74" s="52" t="s">
        <v>164</v>
      </c>
      <c r="D74" s="52" t="s">
        <v>163</v>
      </c>
      <c r="E74" s="52" t="s">
        <v>308</v>
      </c>
      <c r="F74" s="7" t="s">
        <v>162</v>
      </c>
      <c r="G74" s="12"/>
      <c r="H74" s="47"/>
      <c r="I74" s="47"/>
      <c r="J74" s="47"/>
      <c r="K74" s="46"/>
      <c r="L74" s="52" t="s">
        <v>116</v>
      </c>
      <c r="M74" s="165" t="s">
        <v>694</v>
      </c>
    </row>
    <row r="75" spans="1:13" s="15" customFormat="1" ht="15" customHeight="1" x14ac:dyDescent="0.25">
      <c r="A75" s="52" t="s">
        <v>3</v>
      </c>
      <c r="B75" s="52" t="s">
        <v>68</v>
      </c>
      <c r="C75" s="52" t="s">
        <v>272</v>
      </c>
      <c r="D75" s="52" t="s">
        <v>273</v>
      </c>
      <c r="E75" s="52" t="s">
        <v>322</v>
      </c>
      <c r="F75" s="7" t="s">
        <v>274</v>
      </c>
      <c r="G75" s="12"/>
      <c r="H75" s="47"/>
      <c r="I75" s="47"/>
      <c r="J75" s="47"/>
      <c r="K75" s="46"/>
      <c r="L75" s="52" t="s">
        <v>116</v>
      </c>
      <c r="M75" s="165" t="s">
        <v>694</v>
      </c>
    </row>
    <row r="76" spans="1:13" s="15" customFormat="1" ht="15" customHeight="1" x14ac:dyDescent="0.25">
      <c r="A76" s="52" t="s">
        <v>3</v>
      </c>
      <c r="B76" s="52" t="s">
        <v>24</v>
      </c>
      <c r="C76" s="52" t="s">
        <v>164</v>
      </c>
      <c r="D76" s="52" t="s">
        <v>163</v>
      </c>
      <c r="E76" s="52" t="s">
        <v>308</v>
      </c>
      <c r="F76" s="7" t="s">
        <v>162</v>
      </c>
      <c r="G76" s="12"/>
      <c r="H76" s="47"/>
      <c r="I76" s="47"/>
      <c r="J76" s="47"/>
      <c r="K76" s="46"/>
      <c r="L76" s="52" t="s">
        <v>116</v>
      </c>
      <c r="M76" s="165" t="s">
        <v>694</v>
      </c>
    </row>
    <row r="77" spans="1:13" s="15" customFormat="1" ht="15" customHeight="1" x14ac:dyDescent="0.25">
      <c r="A77" s="52" t="s">
        <v>3</v>
      </c>
      <c r="B77" s="52" t="s">
        <v>69</v>
      </c>
      <c r="C77" s="52" t="s">
        <v>164</v>
      </c>
      <c r="D77" s="52" t="s">
        <v>163</v>
      </c>
      <c r="E77" s="52" t="s">
        <v>308</v>
      </c>
      <c r="F77" s="7" t="s">
        <v>162</v>
      </c>
      <c r="G77" s="12"/>
      <c r="H77" s="47"/>
      <c r="I77" s="47"/>
      <c r="J77" s="47"/>
      <c r="K77" s="46"/>
      <c r="L77" s="52" t="s">
        <v>116</v>
      </c>
      <c r="M77" s="165" t="s">
        <v>694</v>
      </c>
    </row>
    <row r="78" spans="1:13" s="15" customFormat="1" ht="15" customHeight="1" x14ac:dyDescent="0.25">
      <c r="A78" s="52" t="s">
        <v>3</v>
      </c>
      <c r="B78" s="52" t="s">
        <v>23</v>
      </c>
      <c r="C78" s="52" t="s">
        <v>164</v>
      </c>
      <c r="D78" s="52" t="s">
        <v>163</v>
      </c>
      <c r="E78" s="52" t="s">
        <v>308</v>
      </c>
      <c r="F78" s="7" t="s">
        <v>162</v>
      </c>
      <c r="G78" s="12"/>
      <c r="H78" s="47"/>
      <c r="I78" s="47"/>
      <c r="J78" s="47"/>
      <c r="K78" s="46"/>
      <c r="L78" s="52" t="s">
        <v>116</v>
      </c>
      <c r="M78" s="165" t="s">
        <v>694</v>
      </c>
    </row>
    <row r="79" spans="1:13" s="15" customFormat="1" ht="15" customHeight="1" x14ac:dyDescent="0.25">
      <c r="A79" s="52" t="s">
        <v>3</v>
      </c>
      <c r="B79" s="52" t="s">
        <v>70</v>
      </c>
      <c r="C79" s="52" t="s">
        <v>164</v>
      </c>
      <c r="D79" s="52" t="s">
        <v>163</v>
      </c>
      <c r="E79" s="52" t="s">
        <v>308</v>
      </c>
      <c r="F79" s="7" t="s">
        <v>162</v>
      </c>
      <c r="G79" s="12"/>
      <c r="H79" s="47"/>
      <c r="I79" s="47"/>
      <c r="J79" s="47"/>
      <c r="K79" s="46"/>
      <c r="L79" s="52" t="s">
        <v>116</v>
      </c>
      <c r="M79" s="165" t="s">
        <v>694</v>
      </c>
    </row>
    <row r="80" spans="1:13" s="15" customFormat="1" ht="15" customHeight="1" x14ac:dyDescent="0.25">
      <c r="A80" s="52" t="s">
        <v>3</v>
      </c>
      <c r="B80" s="52" t="s">
        <v>25</v>
      </c>
      <c r="C80" s="52" t="s">
        <v>243</v>
      </c>
      <c r="D80" s="52" t="s">
        <v>244</v>
      </c>
      <c r="E80" s="52" t="s">
        <v>323</v>
      </c>
      <c r="F80" s="7" t="s">
        <v>245</v>
      </c>
      <c r="G80" s="12"/>
      <c r="H80" s="47"/>
      <c r="I80" s="47"/>
      <c r="J80" s="47"/>
      <c r="K80" s="46"/>
      <c r="L80" s="52" t="s">
        <v>116</v>
      </c>
      <c r="M80" s="165" t="s">
        <v>694</v>
      </c>
    </row>
    <row r="81" spans="1:13" s="15" customFormat="1" ht="15" customHeight="1" x14ac:dyDescent="0.25">
      <c r="A81" s="52" t="s">
        <v>3</v>
      </c>
      <c r="B81" s="52" t="s">
        <v>25</v>
      </c>
      <c r="C81" s="52" t="s">
        <v>164</v>
      </c>
      <c r="D81" s="52" t="s">
        <v>163</v>
      </c>
      <c r="E81" s="52" t="s">
        <v>308</v>
      </c>
      <c r="F81" s="7" t="s">
        <v>162</v>
      </c>
      <c r="G81" s="12"/>
      <c r="H81" s="47"/>
      <c r="I81" s="47"/>
      <c r="J81" s="47"/>
      <c r="K81" s="46"/>
      <c r="L81" s="52" t="s">
        <v>116</v>
      </c>
      <c r="M81" s="165" t="s">
        <v>694</v>
      </c>
    </row>
    <row r="82" spans="1:13" s="15" customFormat="1" ht="15" customHeight="1" x14ac:dyDescent="0.25">
      <c r="A82" s="52" t="s">
        <v>3</v>
      </c>
      <c r="B82" s="52" t="s">
        <v>71</v>
      </c>
      <c r="C82" s="52" t="s">
        <v>164</v>
      </c>
      <c r="D82" s="52" t="s">
        <v>163</v>
      </c>
      <c r="E82" s="52" t="s">
        <v>308</v>
      </c>
      <c r="F82" s="7" t="s">
        <v>162</v>
      </c>
      <c r="G82" s="12"/>
      <c r="H82" s="47"/>
      <c r="I82" s="47"/>
      <c r="J82" s="47"/>
      <c r="K82" s="46"/>
      <c r="L82" s="52" t="s">
        <v>116</v>
      </c>
      <c r="M82" s="165" t="s">
        <v>694</v>
      </c>
    </row>
    <row r="83" spans="1:13" s="15" customFormat="1" ht="15" customHeight="1" x14ac:dyDescent="0.25">
      <c r="A83" s="52" t="s">
        <v>3</v>
      </c>
      <c r="B83" s="52" t="s">
        <v>72</v>
      </c>
      <c r="C83" s="52" t="s">
        <v>164</v>
      </c>
      <c r="D83" s="52" t="s">
        <v>163</v>
      </c>
      <c r="E83" s="52" t="s">
        <v>308</v>
      </c>
      <c r="F83" s="7" t="s">
        <v>162</v>
      </c>
      <c r="G83" s="12"/>
      <c r="H83" s="47"/>
      <c r="I83" s="47"/>
      <c r="J83" s="47"/>
      <c r="K83" s="46"/>
      <c r="L83" s="52" t="s">
        <v>116</v>
      </c>
      <c r="M83" s="165" t="s">
        <v>694</v>
      </c>
    </row>
    <row r="84" spans="1:13" s="15" customFormat="1" ht="15" customHeight="1" x14ac:dyDescent="0.25">
      <c r="A84" s="52" t="s">
        <v>3</v>
      </c>
      <c r="B84" s="52" t="s">
        <v>73</v>
      </c>
      <c r="C84" s="52" t="s">
        <v>164</v>
      </c>
      <c r="D84" s="52" t="s">
        <v>163</v>
      </c>
      <c r="E84" s="52" t="s">
        <v>308</v>
      </c>
      <c r="F84" s="7" t="s">
        <v>162</v>
      </c>
      <c r="G84" s="12"/>
      <c r="H84" s="47"/>
      <c r="I84" s="47"/>
      <c r="J84" s="47"/>
      <c r="K84" s="46"/>
      <c r="L84" s="52" t="s">
        <v>116</v>
      </c>
      <c r="M84" s="165" t="s">
        <v>694</v>
      </c>
    </row>
    <row r="85" spans="1:13" s="15" customFormat="1" ht="15" customHeight="1" x14ac:dyDescent="0.25">
      <c r="A85" s="52" t="s">
        <v>108</v>
      </c>
      <c r="B85" s="53" t="s">
        <v>107</v>
      </c>
      <c r="C85" s="52" t="s">
        <v>224</v>
      </c>
      <c r="D85" s="52"/>
      <c r="E85" s="52" t="s">
        <v>327</v>
      </c>
      <c r="F85" s="7" t="s">
        <v>223</v>
      </c>
      <c r="G85" s="12"/>
      <c r="H85" s="47"/>
      <c r="I85" s="47"/>
      <c r="J85" s="47"/>
      <c r="K85" s="46"/>
      <c r="L85" s="52" t="s">
        <v>116</v>
      </c>
      <c r="M85" s="165" t="s">
        <v>694</v>
      </c>
    </row>
    <row r="86" spans="1:13" s="15" customFormat="1" ht="15" customHeight="1" x14ac:dyDescent="0.25">
      <c r="A86" s="52" t="s">
        <v>76</v>
      </c>
      <c r="B86" s="52" t="s">
        <v>75</v>
      </c>
      <c r="C86" s="52" t="s">
        <v>175</v>
      </c>
      <c r="D86" s="52" t="s">
        <v>174</v>
      </c>
      <c r="E86" s="52" t="s">
        <v>336</v>
      </c>
      <c r="F86" s="7" t="s">
        <v>235</v>
      </c>
      <c r="G86" s="12"/>
      <c r="H86" s="47"/>
      <c r="I86" s="47"/>
      <c r="J86" s="47"/>
      <c r="K86" s="46"/>
      <c r="L86" s="52" t="s">
        <v>116</v>
      </c>
      <c r="M86" s="165" t="s">
        <v>694</v>
      </c>
    </row>
    <row r="87" spans="1:13" s="15" customFormat="1" ht="15" customHeight="1" x14ac:dyDescent="0.25">
      <c r="A87" s="52" t="s">
        <v>20</v>
      </c>
      <c r="B87" s="52" t="s">
        <v>21</v>
      </c>
      <c r="C87" s="52" t="s">
        <v>209</v>
      </c>
      <c r="D87" s="52"/>
      <c r="E87" s="52" t="s">
        <v>208</v>
      </c>
      <c r="F87" s="7" t="s">
        <v>207</v>
      </c>
      <c r="G87" s="12"/>
      <c r="H87" s="47"/>
      <c r="I87" s="47"/>
      <c r="J87" s="47"/>
      <c r="K87" s="46"/>
      <c r="L87" s="52" t="s">
        <v>116</v>
      </c>
      <c r="M87" s="165" t="s">
        <v>694</v>
      </c>
    </row>
    <row r="88" spans="1:13" s="15" customFormat="1" ht="15" customHeight="1" x14ac:dyDescent="0.25">
      <c r="A88" s="52" t="s">
        <v>20</v>
      </c>
      <c r="B88" s="6" t="s">
        <v>21</v>
      </c>
      <c r="C88" s="52" t="s">
        <v>240</v>
      </c>
      <c r="D88" s="52" t="s">
        <v>241</v>
      </c>
      <c r="E88" s="52" t="s">
        <v>324</v>
      </c>
      <c r="F88" s="7" t="s">
        <v>242</v>
      </c>
      <c r="G88" s="12"/>
      <c r="H88" s="47"/>
      <c r="I88" s="47"/>
      <c r="J88" s="47"/>
      <c r="K88" s="46"/>
      <c r="L88" s="52" t="s">
        <v>116</v>
      </c>
      <c r="M88" s="165" t="s">
        <v>694</v>
      </c>
    </row>
    <row r="89" spans="1:13" s="15" customFormat="1" ht="15" customHeight="1" x14ac:dyDescent="0.25">
      <c r="A89" s="8" t="s">
        <v>20</v>
      </c>
      <c r="B89" s="52" t="s">
        <v>21</v>
      </c>
      <c r="C89" s="52" t="s">
        <v>246</v>
      </c>
      <c r="D89" s="52" t="s">
        <v>247</v>
      </c>
      <c r="E89" s="52" t="s">
        <v>248</v>
      </c>
      <c r="F89" s="7" t="s">
        <v>249</v>
      </c>
      <c r="G89" s="12"/>
      <c r="H89" s="47"/>
      <c r="I89" s="47"/>
      <c r="J89" s="47"/>
      <c r="K89" s="46"/>
      <c r="L89" s="52" t="s">
        <v>116</v>
      </c>
      <c r="M89" s="165" t="s">
        <v>694</v>
      </c>
    </row>
    <row r="90" spans="1:13" s="15" customFormat="1" ht="15" customHeight="1" x14ac:dyDescent="0.25">
      <c r="A90" s="52" t="s">
        <v>20</v>
      </c>
      <c r="B90" s="6" t="s">
        <v>21</v>
      </c>
      <c r="C90" s="52" t="s">
        <v>278</v>
      </c>
      <c r="D90" s="52" t="s">
        <v>279</v>
      </c>
      <c r="E90" s="52" t="s">
        <v>280</v>
      </c>
      <c r="F90" s="7" t="s">
        <v>281</v>
      </c>
      <c r="G90" s="12"/>
      <c r="H90" s="47"/>
      <c r="I90" s="47"/>
      <c r="J90" s="47"/>
      <c r="K90" s="46"/>
      <c r="L90" s="52" t="s">
        <v>116</v>
      </c>
      <c r="M90" s="165" t="s">
        <v>694</v>
      </c>
    </row>
    <row r="91" spans="1:13" s="15" customFormat="1" ht="15" customHeight="1" x14ac:dyDescent="0.25">
      <c r="A91" s="8" t="s">
        <v>20</v>
      </c>
      <c r="B91" s="52" t="s">
        <v>21</v>
      </c>
      <c r="C91" s="52" t="s">
        <v>282</v>
      </c>
      <c r="D91" s="52" t="s">
        <v>283</v>
      </c>
      <c r="E91" s="52" t="s">
        <v>341</v>
      </c>
      <c r="F91" s="7" t="s">
        <v>284</v>
      </c>
      <c r="G91" s="12"/>
      <c r="H91" s="47"/>
      <c r="I91" s="47"/>
      <c r="J91" s="47"/>
      <c r="K91" s="46"/>
      <c r="L91" s="52" t="s">
        <v>116</v>
      </c>
      <c r="M91" s="165" t="s">
        <v>694</v>
      </c>
    </row>
    <row r="92" spans="1:13" s="15" customFormat="1" ht="15" customHeight="1" x14ac:dyDescent="0.25">
      <c r="A92" s="8" t="s">
        <v>20</v>
      </c>
      <c r="B92" s="52" t="s">
        <v>21</v>
      </c>
      <c r="C92" s="52" t="s">
        <v>285</v>
      </c>
      <c r="D92" s="52" t="s">
        <v>286</v>
      </c>
      <c r="E92" s="52" t="s">
        <v>342</v>
      </c>
      <c r="F92" s="7" t="s">
        <v>242</v>
      </c>
      <c r="G92" s="12"/>
      <c r="H92" s="47"/>
      <c r="I92" s="47"/>
      <c r="J92" s="47"/>
      <c r="K92" s="46"/>
      <c r="L92" s="52" t="s">
        <v>116</v>
      </c>
      <c r="M92" s="165" t="s">
        <v>694</v>
      </c>
    </row>
    <row r="93" spans="1:13" s="15" customFormat="1" ht="15" customHeight="1" x14ac:dyDescent="0.25">
      <c r="A93" s="8" t="s">
        <v>78</v>
      </c>
      <c r="B93" s="54" t="s">
        <v>77</v>
      </c>
      <c r="C93" s="52" t="s">
        <v>204</v>
      </c>
      <c r="D93" s="52"/>
      <c r="E93" s="52" t="s">
        <v>304</v>
      </c>
      <c r="F93" s="7" t="s">
        <v>203</v>
      </c>
      <c r="G93" s="12"/>
      <c r="H93" s="47"/>
      <c r="I93" s="47"/>
      <c r="J93" s="47"/>
      <c r="K93" s="46"/>
      <c r="L93" s="52" t="s">
        <v>116</v>
      </c>
      <c r="M93" s="165" t="s">
        <v>694</v>
      </c>
    </row>
    <row r="94" spans="1:13" s="15" customFormat="1" ht="15" customHeight="1" x14ac:dyDescent="0.25">
      <c r="A94" s="39" t="s">
        <v>355</v>
      </c>
      <c r="B94" s="39" t="s">
        <v>356</v>
      </c>
      <c r="C94" s="39" t="s">
        <v>164</v>
      </c>
      <c r="D94" s="39" t="s">
        <v>163</v>
      </c>
      <c r="E94" s="39" t="s">
        <v>308</v>
      </c>
      <c r="F94" s="113" t="s">
        <v>162</v>
      </c>
      <c r="G94" s="12"/>
      <c r="H94" s="47"/>
      <c r="I94" s="47"/>
      <c r="J94" s="47"/>
      <c r="K94" s="46"/>
      <c r="L94" s="39" t="s">
        <v>116</v>
      </c>
      <c r="M94" s="165" t="s">
        <v>694</v>
      </c>
    </row>
    <row r="95" spans="1:13" s="15" customFormat="1" ht="15" customHeight="1" x14ac:dyDescent="0.25">
      <c r="A95" s="8" t="s">
        <v>305</v>
      </c>
      <c r="B95" s="6" t="s">
        <v>27</v>
      </c>
      <c r="C95" s="52" t="s">
        <v>185</v>
      </c>
      <c r="D95" s="52"/>
      <c r="E95" s="52" t="s">
        <v>190</v>
      </c>
      <c r="F95" s="7" t="s">
        <v>184</v>
      </c>
      <c r="G95" s="12"/>
      <c r="H95" s="47"/>
      <c r="I95" s="47"/>
      <c r="J95" s="47"/>
      <c r="K95" s="46"/>
      <c r="L95" s="52" t="s">
        <v>116</v>
      </c>
      <c r="M95" s="165" t="s">
        <v>694</v>
      </c>
    </row>
    <row r="96" spans="1:13" s="15" customFormat="1" ht="15" customHeight="1" x14ac:dyDescent="0.25">
      <c r="A96" s="52" t="s">
        <v>10</v>
      </c>
      <c r="B96" s="52" t="s">
        <v>83</v>
      </c>
      <c r="C96" s="52" t="s">
        <v>164</v>
      </c>
      <c r="D96" s="52" t="s">
        <v>163</v>
      </c>
      <c r="E96" s="52" t="s">
        <v>308</v>
      </c>
      <c r="F96" s="7" t="s">
        <v>162</v>
      </c>
      <c r="G96" s="12"/>
      <c r="H96" s="47"/>
      <c r="I96" s="47"/>
      <c r="J96" s="47"/>
      <c r="K96" s="46"/>
      <c r="L96" s="52" t="s">
        <v>116</v>
      </c>
      <c r="M96" s="165" t="s">
        <v>694</v>
      </c>
    </row>
    <row r="97" spans="1:13" s="15" customFormat="1" ht="15" customHeight="1" x14ac:dyDescent="0.25">
      <c r="A97" s="24" t="s">
        <v>10</v>
      </c>
      <c r="B97" s="24" t="s">
        <v>84</v>
      </c>
      <c r="C97" s="24" t="s">
        <v>164</v>
      </c>
      <c r="D97" s="24" t="s">
        <v>163</v>
      </c>
      <c r="E97" s="24" t="s">
        <v>308</v>
      </c>
      <c r="F97" s="21" t="s">
        <v>162</v>
      </c>
      <c r="G97" s="12"/>
      <c r="H97" s="47"/>
      <c r="I97" s="47"/>
      <c r="J97" s="47"/>
      <c r="K97" s="18"/>
      <c r="L97" s="52" t="s">
        <v>116</v>
      </c>
      <c r="M97" s="165" t="s">
        <v>694</v>
      </c>
    </row>
    <row r="98" spans="1:13" s="15" customFormat="1" ht="15" customHeight="1" x14ac:dyDescent="0.25">
      <c r="A98" s="23" t="s">
        <v>10</v>
      </c>
      <c r="B98" s="23" t="s">
        <v>18</v>
      </c>
      <c r="C98" s="23" t="s">
        <v>256</v>
      </c>
      <c r="D98" s="16"/>
      <c r="E98" s="23" t="s">
        <v>257</v>
      </c>
      <c r="F98" s="20" t="s">
        <v>258</v>
      </c>
      <c r="G98" s="12"/>
      <c r="H98" s="47"/>
      <c r="I98" s="47"/>
      <c r="J98" s="47"/>
      <c r="K98" s="17"/>
      <c r="L98" s="52" t="s">
        <v>116</v>
      </c>
      <c r="M98" s="165" t="s">
        <v>694</v>
      </c>
    </row>
    <row r="99" spans="1:13" s="15" customFormat="1" ht="15" customHeight="1" x14ac:dyDescent="0.25">
      <c r="A99" s="23" t="s">
        <v>10</v>
      </c>
      <c r="B99" s="23" t="s">
        <v>18</v>
      </c>
      <c r="C99" s="23" t="s">
        <v>164</v>
      </c>
      <c r="D99" s="23" t="s">
        <v>163</v>
      </c>
      <c r="E99" s="23" t="s">
        <v>308</v>
      </c>
      <c r="F99" s="20" t="s">
        <v>162</v>
      </c>
      <c r="G99" s="12"/>
      <c r="H99" s="47"/>
      <c r="I99" s="47"/>
      <c r="J99" s="47"/>
      <c r="K99" s="17"/>
      <c r="L99" s="52" t="s">
        <v>116</v>
      </c>
      <c r="M99" s="165" t="s">
        <v>694</v>
      </c>
    </row>
    <row r="100" spans="1:13" s="15" customFormat="1" ht="15" customHeight="1" x14ac:dyDescent="0.25">
      <c r="A100" s="23" t="s">
        <v>10</v>
      </c>
      <c r="B100" s="23" t="s">
        <v>85</v>
      </c>
      <c r="C100" s="23" t="s">
        <v>164</v>
      </c>
      <c r="D100" s="23" t="s">
        <v>163</v>
      </c>
      <c r="E100" s="23" t="s">
        <v>308</v>
      </c>
      <c r="F100" s="20" t="s">
        <v>162</v>
      </c>
      <c r="G100" s="12"/>
      <c r="H100" s="47"/>
      <c r="I100" s="47"/>
      <c r="J100" s="47"/>
      <c r="K100" s="17"/>
      <c r="L100" s="52" t="s">
        <v>116</v>
      </c>
      <c r="M100" s="165" t="s">
        <v>694</v>
      </c>
    </row>
    <row r="101" spans="1:13" s="15" customFormat="1" ht="15" customHeight="1" x14ac:dyDescent="0.25">
      <c r="A101" s="23" t="s">
        <v>10</v>
      </c>
      <c r="B101" s="23" t="s">
        <v>86</v>
      </c>
      <c r="C101" s="23" t="s">
        <v>178</v>
      </c>
      <c r="D101" s="23" t="s">
        <v>163</v>
      </c>
      <c r="E101" s="23" t="s">
        <v>330</v>
      </c>
      <c r="F101" s="20" t="s">
        <v>162</v>
      </c>
      <c r="G101" s="12"/>
      <c r="H101" s="47"/>
      <c r="I101" s="47"/>
      <c r="J101" s="47"/>
      <c r="K101" s="17"/>
      <c r="L101" s="52" t="s">
        <v>116</v>
      </c>
      <c r="M101" s="165" t="s">
        <v>694</v>
      </c>
    </row>
    <row r="102" spans="1:13" s="15" customFormat="1" ht="15" customHeight="1" x14ac:dyDescent="0.25">
      <c r="A102" s="23" t="s">
        <v>10</v>
      </c>
      <c r="B102" s="23" t="s">
        <v>86</v>
      </c>
      <c r="C102" s="23" t="s">
        <v>164</v>
      </c>
      <c r="D102" s="23" t="s">
        <v>163</v>
      </c>
      <c r="E102" s="23" t="s">
        <v>308</v>
      </c>
      <c r="F102" s="20" t="s">
        <v>162</v>
      </c>
      <c r="G102" s="12"/>
      <c r="H102" s="47"/>
      <c r="I102" s="47"/>
      <c r="J102" s="47"/>
      <c r="K102" s="17"/>
      <c r="L102" s="52" t="s">
        <v>116</v>
      </c>
      <c r="M102" s="165" t="s">
        <v>694</v>
      </c>
    </row>
    <row r="103" spans="1:13" s="15" customFormat="1" ht="15" customHeight="1" x14ac:dyDescent="0.25">
      <c r="A103" s="23" t="s">
        <v>10</v>
      </c>
      <c r="B103" s="23" t="s">
        <v>87</v>
      </c>
      <c r="C103" s="23" t="s">
        <v>253</v>
      </c>
      <c r="D103" s="23" t="s">
        <v>254</v>
      </c>
      <c r="E103" s="23" t="s">
        <v>328</v>
      </c>
      <c r="F103" s="20" t="s">
        <v>255</v>
      </c>
      <c r="G103" s="12"/>
      <c r="H103" s="47"/>
      <c r="I103" s="47"/>
      <c r="J103" s="47"/>
      <c r="K103" s="17"/>
      <c r="L103" s="52" t="s">
        <v>116</v>
      </c>
      <c r="M103" s="165" t="s">
        <v>694</v>
      </c>
    </row>
    <row r="104" spans="1:13" s="15" customFormat="1" ht="15" customHeight="1" x14ac:dyDescent="0.25">
      <c r="A104" s="23" t="s">
        <v>10</v>
      </c>
      <c r="B104" s="23" t="s">
        <v>87</v>
      </c>
      <c r="C104" s="23" t="s">
        <v>164</v>
      </c>
      <c r="D104" s="23" t="s">
        <v>163</v>
      </c>
      <c r="E104" s="23" t="s">
        <v>308</v>
      </c>
      <c r="F104" s="20" t="s">
        <v>162</v>
      </c>
      <c r="G104" s="12"/>
      <c r="H104" s="47"/>
      <c r="I104" s="47"/>
      <c r="J104" s="47"/>
      <c r="K104" s="17"/>
      <c r="L104" s="52" t="s">
        <v>116</v>
      </c>
      <c r="M104" s="165" t="s">
        <v>694</v>
      </c>
    </row>
    <row r="105" spans="1:13" s="15" customFormat="1" ht="15" customHeight="1" x14ac:dyDescent="0.25">
      <c r="A105" s="23" t="s">
        <v>10</v>
      </c>
      <c r="B105" s="23" t="s">
        <v>87</v>
      </c>
      <c r="C105" s="23" t="s">
        <v>269</v>
      </c>
      <c r="D105" s="23" t="s">
        <v>270</v>
      </c>
      <c r="E105" s="23" t="s">
        <v>325</v>
      </c>
      <c r="F105" s="20" t="s">
        <v>271</v>
      </c>
      <c r="G105" s="12"/>
      <c r="H105" s="47"/>
      <c r="I105" s="47"/>
      <c r="J105" s="47"/>
      <c r="K105" s="17"/>
      <c r="L105" s="52" t="s">
        <v>116</v>
      </c>
      <c r="M105" s="165" t="s">
        <v>694</v>
      </c>
    </row>
    <row r="106" spans="1:13" s="15" customFormat="1" ht="15" customHeight="1" x14ac:dyDescent="0.25">
      <c r="A106" s="23" t="s">
        <v>10</v>
      </c>
      <c r="B106" s="23" t="s">
        <v>9</v>
      </c>
      <c r="C106" s="23" t="s">
        <v>164</v>
      </c>
      <c r="D106" s="23" t="s">
        <v>163</v>
      </c>
      <c r="E106" s="23" t="s">
        <v>308</v>
      </c>
      <c r="F106" s="20" t="s">
        <v>162</v>
      </c>
      <c r="G106" s="12"/>
      <c r="H106" s="47"/>
      <c r="I106" s="47"/>
      <c r="J106" s="47"/>
      <c r="K106" s="17"/>
      <c r="L106" s="52" t="s">
        <v>116</v>
      </c>
      <c r="M106" s="165" t="s">
        <v>694</v>
      </c>
    </row>
    <row r="107" spans="1:13" s="15" customFormat="1" ht="15" customHeight="1" x14ac:dyDescent="0.25">
      <c r="A107" s="23" t="s">
        <v>10</v>
      </c>
      <c r="B107" s="23" t="s">
        <v>9</v>
      </c>
      <c r="C107" s="23" t="s">
        <v>259</v>
      </c>
      <c r="D107" s="23" t="s">
        <v>260</v>
      </c>
      <c r="E107" s="23" t="s">
        <v>261</v>
      </c>
      <c r="F107" s="20" t="s">
        <v>262</v>
      </c>
      <c r="G107" s="12"/>
      <c r="H107" s="47"/>
      <c r="I107" s="47"/>
      <c r="J107" s="47"/>
      <c r="K107" s="17"/>
      <c r="L107" s="52" t="s">
        <v>116</v>
      </c>
      <c r="M107" s="165" t="s">
        <v>694</v>
      </c>
    </row>
    <row r="108" spans="1:13" s="15" customFormat="1" ht="15" customHeight="1" x14ac:dyDescent="0.25">
      <c r="A108" s="23" t="s">
        <v>82</v>
      </c>
      <c r="B108" s="23" t="s">
        <v>81</v>
      </c>
      <c r="C108" s="23" t="s">
        <v>211</v>
      </c>
      <c r="D108" s="23"/>
      <c r="E108" s="23" t="s">
        <v>326</v>
      </c>
      <c r="F108" s="20" t="s">
        <v>210</v>
      </c>
      <c r="G108" s="12"/>
      <c r="H108" s="47"/>
      <c r="I108" s="47"/>
      <c r="J108" s="47"/>
      <c r="K108" s="17"/>
      <c r="L108" s="52" t="s">
        <v>116</v>
      </c>
      <c r="M108" s="165" t="s">
        <v>694</v>
      </c>
    </row>
    <row r="109" spans="1:13" s="15" customFormat="1" ht="15" customHeight="1" x14ac:dyDescent="0.25">
      <c r="A109" s="38" t="s">
        <v>17</v>
      </c>
      <c r="B109" s="37" t="s">
        <v>16</v>
      </c>
      <c r="C109" s="36" t="s">
        <v>164</v>
      </c>
      <c r="D109" s="38" t="s">
        <v>163</v>
      </c>
      <c r="E109" s="38" t="s">
        <v>308</v>
      </c>
      <c r="F109" s="35" t="s">
        <v>162</v>
      </c>
      <c r="G109" s="12"/>
      <c r="H109" s="47"/>
      <c r="I109" s="47"/>
      <c r="J109" s="47"/>
      <c r="K109" s="38"/>
      <c r="L109" s="52" t="s">
        <v>381</v>
      </c>
      <c r="M109" s="165" t="s">
        <v>694</v>
      </c>
    </row>
    <row r="110" spans="1:13" s="15" customFormat="1" ht="30" customHeight="1" x14ac:dyDescent="0.25">
      <c r="A110" s="38" t="s">
        <v>17</v>
      </c>
      <c r="B110" s="37" t="s">
        <v>376</v>
      </c>
      <c r="C110" s="36" t="s">
        <v>164</v>
      </c>
      <c r="D110" s="38" t="s">
        <v>163</v>
      </c>
      <c r="E110" s="38" t="s">
        <v>308</v>
      </c>
      <c r="F110" s="35" t="s">
        <v>162</v>
      </c>
      <c r="G110" s="12"/>
      <c r="H110" s="47"/>
      <c r="I110" s="47"/>
      <c r="J110" s="47"/>
      <c r="K110" s="38"/>
      <c r="L110" s="52" t="s">
        <v>381</v>
      </c>
      <c r="M110" s="165" t="s">
        <v>694</v>
      </c>
    </row>
    <row r="111" spans="1:13" s="15" customFormat="1" ht="15" customHeight="1" x14ac:dyDescent="0.25">
      <c r="A111" s="38" t="s">
        <v>3</v>
      </c>
      <c r="B111" s="37" t="s">
        <v>26</v>
      </c>
      <c r="C111" s="36" t="s">
        <v>164</v>
      </c>
      <c r="D111" s="38" t="s">
        <v>163</v>
      </c>
      <c r="E111" s="38" t="s">
        <v>308</v>
      </c>
      <c r="F111" s="35" t="s">
        <v>162</v>
      </c>
      <c r="G111" s="12"/>
      <c r="H111" s="47"/>
      <c r="I111" s="47"/>
      <c r="J111" s="47"/>
      <c r="K111" s="38"/>
      <c r="L111" s="52" t="s">
        <v>381</v>
      </c>
      <c r="M111" s="165" t="s">
        <v>694</v>
      </c>
    </row>
    <row r="112" spans="1:13" s="15" customFormat="1" ht="15" customHeight="1" x14ac:dyDescent="0.25">
      <c r="A112" s="34" t="s">
        <v>3</v>
      </c>
      <c r="B112" s="34" t="s">
        <v>26</v>
      </c>
      <c r="C112" s="33" t="s">
        <v>275</v>
      </c>
      <c r="D112" s="34" t="s">
        <v>276</v>
      </c>
      <c r="E112" s="34" t="s">
        <v>340</v>
      </c>
      <c r="F112" s="35" t="s">
        <v>277</v>
      </c>
      <c r="G112" s="12"/>
      <c r="H112" s="47"/>
      <c r="I112" s="47"/>
      <c r="J112" s="47"/>
      <c r="K112" s="34"/>
      <c r="L112" s="52" t="s">
        <v>381</v>
      </c>
      <c r="M112" s="165" t="s">
        <v>694</v>
      </c>
    </row>
    <row r="113" spans="1:13" s="15" customFormat="1" ht="15" customHeight="1" x14ac:dyDescent="0.25">
      <c r="A113" s="38" t="s">
        <v>3</v>
      </c>
      <c r="B113" s="37" t="s">
        <v>22</v>
      </c>
      <c r="C113" s="36" t="s">
        <v>164</v>
      </c>
      <c r="D113" s="38" t="s">
        <v>163</v>
      </c>
      <c r="E113" s="38" t="s">
        <v>308</v>
      </c>
      <c r="F113" s="35" t="s">
        <v>162</v>
      </c>
      <c r="G113" s="12"/>
      <c r="H113" s="47"/>
      <c r="I113" s="47"/>
      <c r="J113" s="47"/>
      <c r="K113" s="38"/>
      <c r="L113" s="52" t="s">
        <v>381</v>
      </c>
      <c r="M113" s="165" t="s">
        <v>694</v>
      </c>
    </row>
    <row r="114" spans="1:13" s="15" customFormat="1" ht="15" customHeight="1" x14ac:dyDescent="0.25">
      <c r="A114" s="38" t="s">
        <v>3</v>
      </c>
      <c r="B114" s="37" t="s">
        <v>377</v>
      </c>
      <c r="C114" s="36" t="s">
        <v>164</v>
      </c>
      <c r="D114" s="38" t="s">
        <v>163</v>
      </c>
      <c r="E114" s="38" t="s">
        <v>308</v>
      </c>
      <c r="F114" s="35" t="s">
        <v>162</v>
      </c>
      <c r="G114" s="12"/>
      <c r="H114" s="47"/>
      <c r="I114" s="47"/>
      <c r="J114" s="47"/>
      <c r="K114" s="38"/>
      <c r="L114" s="52" t="s">
        <v>381</v>
      </c>
      <c r="M114" s="165" t="s">
        <v>694</v>
      </c>
    </row>
    <row r="115" spans="1:13" s="15" customFormat="1" ht="30" customHeight="1" x14ac:dyDescent="0.25">
      <c r="A115" s="38" t="s">
        <v>3</v>
      </c>
      <c r="B115" s="37" t="s">
        <v>2</v>
      </c>
      <c r="C115" s="36" t="s">
        <v>164</v>
      </c>
      <c r="D115" s="38" t="s">
        <v>163</v>
      </c>
      <c r="E115" s="38" t="s">
        <v>308</v>
      </c>
      <c r="F115" s="35" t="s">
        <v>162</v>
      </c>
      <c r="G115" s="12"/>
      <c r="H115" s="47"/>
      <c r="I115" s="47"/>
      <c r="J115" s="47"/>
      <c r="K115" s="38"/>
      <c r="L115" s="52" t="s">
        <v>381</v>
      </c>
      <c r="M115" s="165" t="s">
        <v>694</v>
      </c>
    </row>
    <row r="116" spans="1:13" s="15" customFormat="1" ht="25.5" customHeight="1" x14ac:dyDescent="0.25">
      <c r="A116" s="38" t="s">
        <v>3</v>
      </c>
      <c r="B116" s="37" t="s">
        <v>13</v>
      </c>
      <c r="C116" s="36" t="s">
        <v>164</v>
      </c>
      <c r="D116" s="38" t="s">
        <v>163</v>
      </c>
      <c r="E116" s="38" t="s">
        <v>308</v>
      </c>
      <c r="F116" s="35" t="s">
        <v>162</v>
      </c>
      <c r="G116" s="12"/>
      <c r="H116" s="47"/>
      <c r="I116" s="47"/>
      <c r="J116" s="47"/>
      <c r="K116" s="38"/>
      <c r="L116" s="52" t="s">
        <v>381</v>
      </c>
      <c r="M116" s="165" t="s">
        <v>694</v>
      </c>
    </row>
    <row r="117" spans="1:13" s="15" customFormat="1" ht="30" customHeight="1" x14ac:dyDescent="0.25">
      <c r="A117" s="34" t="s">
        <v>3</v>
      </c>
      <c r="B117" s="34" t="s">
        <v>68</v>
      </c>
      <c r="C117" s="33" t="s">
        <v>272</v>
      </c>
      <c r="D117" s="34" t="s">
        <v>273</v>
      </c>
      <c r="E117" s="34" t="s">
        <v>322</v>
      </c>
      <c r="F117" s="35" t="s">
        <v>274</v>
      </c>
      <c r="G117" s="12"/>
      <c r="H117" s="47"/>
      <c r="I117" s="47"/>
      <c r="J117" s="47"/>
      <c r="K117" s="34"/>
      <c r="L117" s="52" t="s">
        <v>381</v>
      </c>
      <c r="M117" s="165" t="s">
        <v>694</v>
      </c>
    </row>
    <row r="118" spans="1:13" s="15" customFormat="1" ht="15" customHeight="1" x14ac:dyDescent="0.25">
      <c r="A118" s="38" t="s">
        <v>3</v>
      </c>
      <c r="B118" s="37" t="s">
        <v>24</v>
      </c>
      <c r="C118" s="36" t="s">
        <v>164</v>
      </c>
      <c r="D118" s="38" t="s">
        <v>163</v>
      </c>
      <c r="E118" s="38" t="s">
        <v>308</v>
      </c>
      <c r="F118" s="35" t="s">
        <v>162</v>
      </c>
      <c r="G118" s="12"/>
      <c r="H118" s="47"/>
      <c r="I118" s="47"/>
      <c r="J118" s="47"/>
      <c r="K118" s="38"/>
      <c r="L118" s="52" t="s">
        <v>381</v>
      </c>
      <c r="M118" s="165" t="s">
        <v>694</v>
      </c>
    </row>
    <row r="119" spans="1:13" s="15" customFormat="1" ht="15" customHeight="1" x14ac:dyDescent="0.25">
      <c r="A119" s="38" t="s">
        <v>3</v>
      </c>
      <c r="B119" s="37" t="s">
        <v>23</v>
      </c>
      <c r="C119" s="36" t="s">
        <v>164</v>
      </c>
      <c r="D119" s="38" t="s">
        <v>163</v>
      </c>
      <c r="E119" s="38" t="s">
        <v>308</v>
      </c>
      <c r="F119" s="35" t="s">
        <v>162</v>
      </c>
      <c r="G119" s="12"/>
      <c r="H119" s="47"/>
      <c r="I119" s="47"/>
      <c r="J119" s="47"/>
      <c r="K119" s="38"/>
      <c r="L119" s="52" t="s">
        <v>381</v>
      </c>
      <c r="M119" s="165" t="s">
        <v>694</v>
      </c>
    </row>
    <row r="120" spans="1:13" s="15" customFormat="1" ht="15" customHeight="1" x14ac:dyDescent="0.25">
      <c r="A120" s="34" t="s">
        <v>3</v>
      </c>
      <c r="B120" s="34" t="s">
        <v>25</v>
      </c>
      <c r="C120" s="33" t="s">
        <v>243</v>
      </c>
      <c r="D120" s="34" t="s">
        <v>244</v>
      </c>
      <c r="E120" s="34" t="s">
        <v>323</v>
      </c>
      <c r="F120" s="35" t="s">
        <v>245</v>
      </c>
      <c r="G120" s="12"/>
      <c r="H120" s="47"/>
      <c r="I120" s="47"/>
      <c r="J120" s="47"/>
      <c r="K120" s="34"/>
      <c r="L120" s="52" t="s">
        <v>381</v>
      </c>
      <c r="M120" s="165" t="s">
        <v>694</v>
      </c>
    </row>
    <row r="121" spans="1:13" s="15" customFormat="1" ht="15" customHeight="1" x14ac:dyDescent="0.25">
      <c r="A121" s="38" t="s">
        <v>3</v>
      </c>
      <c r="B121" s="37" t="s">
        <v>25</v>
      </c>
      <c r="C121" s="36" t="s">
        <v>164</v>
      </c>
      <c r="D121" s="38" t="s">
        <v>163</v>
      </c>
      <c r="E121" s="38" t="s">
        <v>308</v>
      </c>
      <c r="F121" s="35" t="s">
        <v>162</v>
      </c>
      <c r="G121" s="12"/>
      <c r="H121" s="47"/>
      <c r="I121" s="47"/>
      <c r="J121" s="47"/>
      <c r="K121" s="38"/>
      <c r="L121" s="52" t="s">
        <v>381</v>
      </c>
      <c r="M121" s="165" t="s">
        <v>694</v>
      </c>
    </row>
    <row r="122" spans="1:13" s="15" customFormat="1" ht="15" customHeight="1" x14ac:dyDescent="0.25">
      <c r="A122" s="38" t="s">
        <v>20</v>
      </c>
      <c r="B122" s="37" t="s">
        <v>379</v>
      </c>
      <c r="C122" s="36" t="s">
        <v>164</v>
      </c>
      <c r="D122" s="38" t="s">
        <v>163</v>
      </c>
      <c r="E122" s="38" t="s">
        <v>308</v>
      </c>
      <c r="F122" s="35" t="s">
        <v>162</v>
      </c>
      <c r="G122" s="12"/>
      <c r="H122" s="47"/>
      <c r="I122" s="47"/>
      <c r="J122" s="47"/>
      <c r="K122" s="38"/>
      <c r="L122" s="52" t="s">
        <v>381</v>
      </c>
      <c r="M122" s="165" t="s">
        <v>694</v>
      </c>
    </row>
    <row r="123" spans="1:13" s="15" customFormat="1" ht="15" customHeight="1" x14ac:dyDescent="0.25">
      <c r="A123" s="34" t="s">
        <v>20</v>
      </c>
      <c r="B123" s="32" t="s">
        <v>21</v>
      </c>
      <c r="C123" s="33" t="s">
        <v>240</v>
      </c>
      <c r="D123" s="34" t="s">
        <v>241</v>
      </c>
      <c r="E123" s="34" t="s">
        <v>324</v>
      </c>
      <c r="F123" s="35" t="s">
        <v>242</v>
      </c>
      <c r="G123" s="12"/>
      <c r="H123" s="47"/>
      <c r="I123" s="47"/>
      <c r="J123" s="47"/>
      <c r="K123" s="34"/>
      <c r="L123" s="52" t="s">
        <v>381</v>
      </c>
      <c r="M123" s="165" t="s">
        <v>694</v>
      </c>
    </row>
    <row r="124" spans="1:13" s="15" customFormat="1" ht="15" customHeight="1" x14ac:dyDescent="0.25">
      <c r="A124" s="34" t="s">
        <v>20</v>
      </c>
      <c r="B124" s="32" t="s">
        <v>21</v>
      </c>
      <c r="C124" s="33" t="s">
        <v>246</v>
      </c>
      <c r="D124" s="34" t="s">
        <v>247</v>
      </c>
      <c r="E124" s="34" t="s">
        <v>248</v>
      </c>
      <c r="F124" s="35" t="s">
        <v>249</v>
      </c>
      <c r="G124" s="12"/>
      <c r="H124" s="47"/>
      <c r="I124" s="47"/>
      <c r="J124" s="47"/>
      <c r="K124" s="34"/>
      <c r="L124" s="52" t="s">
        <v>381</v>
      </c>
      <c r="M124" s="165" t="s">
        <v>694</v>
      </c>
    </row>
    <row r="125" spans="1:13" s="15" customFormat="1" ht="15" customHeight="1" x14ac:dyDescent="0.25">
      <c r="A125" s="38" t="s">
        <v>20</v>
      </c>
      <c r="B125" s="37" t="s">
        <v>21</v>
      </c>
      <c r="C125" s="36" t="s">
        <v>164</v>
      </c>
      <c r="D125" s="38" t="s">
        <v>163</v>
      </c>
      <c r="E125" s="38" t="s">
        <v>308</v>
      </c>
      <c r="F125" s="35" t="s">
        <v>162</v>
      </c>
      <c r="G125" s="12"/>
      <c r="H125" s="47"/>
      <c r="I125" s="47"/>
      <c r="J125" s="47"/>
      <c r="K125" s="38"/>
      <c r="L125" s="52" t="s">
        <v>381</v>
      </c>
      <c r="M125" s="165" t="s">
        <v>694</v>
      </c>
    </row>
    <row r="126" spans="1:13" s="15" customFormat="1" ht="15" customHeight="1" x14ac:dyDescent="0.25">
      <c r="A126" s="34" t="s">
        <v>20</v>
      </c>
      <c r="B126" s="34" t="s">
        <v>21</v>
      </c>
      <c r="C126" s="33" t="s">
        <v>278</v>
      </c>
      <c r="D126" s="34" t="s">
        <v>279</v>
      </c>
      <c r="E126" s="34" t="s">
        <v>280</v>
      </c>
      <c r="F126" s="35" t="s">
        <v>281</v>
      </c>
      <c r="G126" s="12"/>
      <c r="H126" s="47"/>
      <c r="I126" s="47"/>
      <c r="J126" s="47"/>
      <c r="K126" s="34"/>
      <c r="L126" s="52" t="s">
        <v>381</v>
      </c>
      <c r="M126" s="165" t="s">
        <v>694</v>
      </c>
    </row>
    <row r="127" spans="1:13" s="15" customFormat="1" ht="15" customHeight="1" x14ac:dyDescent="0.25">
      <c r="A127" s="34" t="s">
        <v>20</v>
      </c>
      <c r="B127" s="34" t="s">
        <v>21</v>
      </c>
      <c r="C127" s="33" t="s">
        <v>282</v>
      </c>
      <c r="D127" s="34" t="s">
        <v>283</v>
      </c>
      <c r="E127" s="34" t="s">
        <v>341</v>
      </c>
      <c r="F127" s="35" t="s">
        <v>284</v>
      </c>
      <c r="G127" s="12"/>
      <c r="H127" s="47"/>
      <c r="I127" s="47"/>
      <c r="J127" s="47"/>
      <c r="K127" s="34"/>
      <c r="L127" s="52" t="s">
        <v>381</v>
      </c>
      <c r="M127" s="165" t="s">
        <v>694</v>
      </c>
    </row>
    <row r="128" spans="1:13" s="15" customFormat="1" ht="15" customHeight="1" x14ac:dyDescent="0.25">
      <c r="A128" s="34" t="s">
        <v>20</v>
      </c>
      <c r="B128" s="34" t="s">
        <v>21</v>
      </c>
      <c r="C128" s="33" t="s">
        <v>285</v>
      </c>
      <c r="D128" s="34" t="s">
        <v>286</v>
      </c>
      <c r="E128" s="34" t="s">
        <v>342</v>
      </c>
      <c r="F128" s="35" t="s">
        <v>242</v>
      </c>
      <c r="G128" s="12"/>
      <c r="H128" s="47"/>
      <c r="I128" s="47"/>
      <c r="J128" s="47"/>
      <c r="K128" s="34"/>
      <c r="L128" s="52" t="s">
        <v>381</v>
      </c>
      <c r="M128" s="165" t="s">
        <v>694</v>
      </c>
    </row>
    <row r="129" spans="1:13" s="15" customFormat="1" ht="15" customHeight="1" x14ac:dyDescent="0.25">
      <c r="A129" s="36" t="s">
        <v>305</v>
      </c>
      <c r="B129" s="37" t="s">
        <v>19</v>
      </c>
      <c r="C129" s="36" t="s">
        <v>164</v>
      </c>
      <c r="D129" s="38" t="s">
        <v>163</v>
      </c>
      <c r="E129" s="38" t="s">
        <v>308</v>
      </c>
      <c r="F129" s="35" t="s">
        <v>162</v>
      </c>
      <c r="G129" s="12"/>
      <c r="H129" s="47"/>
      <c r="I129" s="47"/>
      <c r="J129" s="47"/>
      <c r="K129" s="38"/>
      <c r="L129" s="52" t="s">
        <v>381</v>
      </c>
      <c r="M129" s="165" t="s">
        <v>694</v>
      </c>
    </row>
    <row r="130" spans="1:13" s="15" customFormat="1" ht="15" customHeight="1" x14ac:dyDescent="0.25">
      <c r="A130" s="36" t="s">
        <v>305</v>
      </c>
      <c r="B130" s="37" t="s">
        <v>27</v>
      </c>
      <c r="C130" s="36" t="s">
        <v>185</v>
      </c>
      <c r="D130" s="38" t="s">
        <v>380</v>
      </c>
      <c r="E130" s="38" t="s">
        <v>190</v>
      </c>
      <c r="F130" s="35" t="s">
        <v>184</v>
      </c>
      <c r="G130" s="12"/>
      <c r="H130" s="47"/>
      <c r="I130" s="47"/>
      <c r="J130" s="47"/>
      <c r="K130" s="38"/>
      <c r="L130" s="52" t="s">
        <v>381</v>
      </c>
      <c r="M130" s="165" t="s">
        <v>694</v>
      </c>
    </row>
    <row r="131" spans="1:13" s="15" customFormat="1" ht="15" customHeight="1" x14ac:dyDescent="0.25">
      <c r="A131" s="34" t="s">
        <v>10</v>
      </c>
      <c r="B131" s="34" t="s">
        <v>18</v>
      </c>
      <c r="C131" s="33" t="s">
        <v>256</v>
      </c>
      <c r="D131" s="31"/>
      <c r="E131" s="34" t="s">
        <v>257</v>
      </c>
      <c r="F131" s="35" t="s">
        <v>258</v>
      </c>
      <c r="G131" s="12"/>
      <c r="H131" s="47"/>
      <c r="I131" s="47"/>
      <c r="J131" s="47"/>
      <c r="K131" s="34"/>
      <c r="L131" s="52" t="s">
        <v>381</v>
      </c>
      <c r="M131" s="165" t="s">
        <v>694</v>
      </c>
    </row>
    <row r="132" spans="1:13" s="15" customFormat="1" ht="15" customHeight="1" x14ac:dyDescent="0.25">
      <c r="A132" s="38" t="s">
        <v>10</v>
      </c>
      <c r="B132" s="37" t="s">
        <v>18</v>
      </c>
      <c r="C132" s="36" t="s">
        <v>164</v>
      </c>
      <c r="D132" s="38" t="s">
        <v>163</v>
      </c>
      <c r="E132" s="38" t="s">
        <v>308</v>
      </c>
      <c r="F132" s="35" t="s">
        <v>162</v>
      </c>
      <c r="G132" s="12"/>
      <c r="H132" s="47"/>
      <c r="I132" s="47"/>
      <c r="J132" s="47"/>
      <c r="K132" s="38"/>
      <c r="L132" s="52" t="s">
        <v>381</v>
      </c>
      <c r="M132" s="165" t="s">
        <v>694</v>
      </c>
    </row>
    <row r="133" spans="1:13" s="15" customFormat="1" ht="15" customHeight="1" x14ac:dyDescent="0.25">
      <c r="A133" s="38" t="s">
        <v>10</v>
      </c>
      <c r="B133" s="37" t="s">
        <v>9</v>
      </c>
      <c r="C133" s="36" t="s">
        <v>164</v>
      </c>
      <c r="D133" s="38" t="s">
        <v>163</v>
      </c>
      <c r="E133" s="38" t="s">
        <v>308</v>
      </c>
      <c r="F133" s="35" t="s">
        <v>162</v>
      </c>
      <c r="G133" s="12"/>
      <c r="H133" s="47"/>
      <c r="I133" s="47"/>
      <c r="J133" s="47"/>
      <c r="K133" s="38"/>
      <c r="L133" s="52" t="s">
        <v>381</v>
      </c>
      <c r="M133" s="165" t="s">
        <v>694</v>
      </c>
    </row>
    <row r="134" spans="1:13" s="15" customFormat="1" ht="15" customHeight="1" x14ac:dyDescent="0.25">
      <c r="A134" s="34" t="s">
        <v>10</v>
      </c>
      <c r="B134" s="34" t="s">
        <v>9</v>
      </c>
      <c r="C134" s="33" t="s">
        <v>259</v>
      </c>
      <c r="D134" s="34" t="s">
        <v>260</v>
      </c>
      <c r="E134" s="34" t="s">
        <v>261</v>
      </c>
      <c r="F134" s="35" t="s">
        <v>262</v>
      </c>
      <c r="G134" s="12"/>
      <c r="H134" s="47"/>
      <c r="I134" s="47"/>
      <c r="J134" s="47"/>
      <c r="K134" s="34"/>
      <c r="L134" s="52" t="s">
        <v>381</v>
      </c>
      <c r="M134" s="165" t="s">
        <v>694</v>
      </c>
    </row>
    <row r="135" spans="1:13" s="15" customFormat="1" x14ac:dyDescent="0.25">
      <c r="A135" s="23"/>
      <c r="B135" s="22"/>
      <c r="C135" s="23"/>
      <c r="D135" s="23"/>
      <c r="E135" s="23"/>
      <c r="F135" s="20"/>
      <c r="G135" s="12"/>
      <c r="H135" s="47"/>
      <c r="I135" s="47"/>
      <c r="J135" s="47"/>
      <c r="K135" s="17"/>
      <c r="L135" s="52"/>
      <c r="M135" s="17"/>
    </row>
    <row r="136" spans="1:13" s="15" customFormat="1" x14ac:dyDescent="0.25"/>
    <row r="137" spans="1:13" s="15" customFormat="1" x14ac:dyDescent="0.25"/>
    <row r="138" spans="1:13" s="15" customFormat="1" x14ac:dyDescent="0.25"/>
    <row r="139" spans="1:13" s="15" customFormat="1" x14ac:dyDescent="0.25"/>
    <row r="140" spans="1:13" s="15" customFormat="1" x14ac:dyDescent="0.25"/>
    <row r="141" spans="1:13" s="15" customFormat="1" x14ac:dyDescent="0.25"/>
    <row r="142" spans="1:13" s="15" customFormat="1" x14ac:dyDescent="0.25"/>
    <row r="143" spans="1:13" s="15" customFormat="1" x14ac:dyDescent="0.25"/>
    <row r="144" spans="1:13" s="15" customFormat="1" x14ac:dyDescent="0.25"/>
  </sheetData>
  <autoFilter ref="A2:M135">
    <sortState ref="A3:M139">
      <sortCondition descending="1" ref="L2:L139"/>
    </sortState>
  </autoFilter>
  <mergeCells count="1">
    <mergeCell ref="A1:E1"/>
  </mergeCells>
  <dataValidations count="3">
    <dataValidation type="list" allowBlank="1" showInputMessage="1" showErrorMessage="1" sqref="I3:I135">
      <formula1>оборудование</formula1>
    </dataValidation>
    <dataValidation type="list" allowBlank="1" showInputMessage="1" showErrorMessage="1" sqref="J3:J135">
      <formula1>тип</formula1>
    </dataValidation>
    <dataValidation type="list" allowBlank="1" showInputMessage="1" showErrorMessage="1" sqref="H3:H135">
      <formula1>Формат</formula1>
    </dataValidation>
  </dataValidations>
  <hyperlinks>
    <hyperlink ref="F19" r:id="rId1" display="mailto:750888@vitma-s.ru"/>
    <hyperlink ref="F6" r:id="rId2" display="mailto:autom@avbr.ru"/>
    <hyperlink ref="E31" r:id="rId3" display="mailto:sale@ctorik.ru"/>
    <hyperlink ref="E9" r:id="rId4" display="mailto:tolstikov@eney.ru"/>
    <hyperlink ref="C12" r:id="rId5" display="tel:+79236112288"/>
    <hyperlink ref="E22" r:id="rId6" display="mailto:partner@servisspb.ru"/>
    <hyperlink ref="F8" r:id="rId7"/>
    <hyperlink ref="F10" r:id="rId8"/>
    <hyperlink ref="F60" r:id="rId9"/>
    <hyperlink ref="F101" r:id="rId10"/>
    <hyperlink ref="F63" r:id="rId11"/>
    <hyperlink ref="F64" r:id="rId12"/>
    <hyperlink ref="F66" r:id="rId13"/>
    <hyperlink ref="F67" r:id="rId14"/>
    <hyperlink ref="F69" r:id="rId15"/>
    <hyperlink ref="F70" r:id="rId16"/>
    <hyperlink ref="F71" r:id="rId17"/>
    <hyperlink ref="F72" r:id="rId18"/>
    <hyperlink ref="F74" r:id="rId19"/>
    <hyperlink ref="F76" r:id="rId20"/>
    <hyperlink ref="F77" r:id="rId21"/>
    <hyperlink ref="F78" r:id="rId22"/>
    <hyperlink ref="F79" r:id="rId23"/>
    <hyperlink ref="F81" r:id="rId24"/>
    <hyperlink ref="F82" r:id="rId25"/>
    <hyperlink ref="F83" r:id="rId26"/>
    <hyperlink ref="F84" r:id="rId27"/>
    <hyperlink ref="F96" r:id="rId28"/>
    <hyperlink ref="F97" r:id="rId29"/>
    <hyperlink ref="F99" r:id="rId30"/>
    <hyperlink ref="F100" r:id="rId31"/>
    <hyperlink ref="F102" r:id="rId32"/>
    <hyperlink ref="F104" r:id="rId33"/>
    <hyperlink ref="F106" r:id="rId34"/>
    <hyperlink ref="F65" r:id="rId35"/>
    <hyperlink ref="F4" r:id="rId36"/>
    <hyperlink ref="C52" r:id="rId37" display="tea@kkm18.ru "/>
    <hyperlink ref="F56" r:id="rId38"/>
    <hyperlink ref="F57" r:id="rId39"/>
    <hyperlink ref="C58" r:id="rId40" display="tel:+79272233851"/>
    <hyperlink ref="F58" r:id="rId41"/>
    <hyperlink ref="C59" r:id="rId42" display="tel:+79272233851"/>
    <hyperlink ref="F59" r:id="rId43"/>
    <hyperlink ref="F48" r:id="rId44"/>
    <hyperlink ref="F49" r:id="rId45"/>
    <hyperlink ref="F87" r:id="rId46"/>
    <hyperlink ref="F108" r:id="rId47"/>
    <hyperlink ref="F40" r:id="rId48" display="mailto:igor@stk59.ru"/>
    <hyperlink ref="C13" r:id="rId49" display="tel:+79236112288"/>
    <hyperlink ref="F13" r:id="rId50"/>
    <hyperlink ref="F45" r:id="rId51"/>
    <hyperlink ref="F5" r:id="rId52"/>
    <hyperlink ref="F46" r:id="rId53"/>
    <hyperlink ref="F39" r:id="rId54"/>
    <hyperlink ref="F16" r:id="rId55"/>
    <hyperlink ref="F55" r:id="rId56"/>
    <hyperlink ref="F38" r:id="rId57"/>
    <hyperlink ref="F85" r:id="rId58"/>
    <hyperlink ref="F7" r:id="rId59"/>
    <hyperlink ref="F29" r:id="rId60"/>
    <hyperlink ref="F25" r:id="rId61"/>
    <hyperlink ref="F93" r:id="rId62"/>
    <hyperlink ref="F11" r:id="rId63"/>
    <hyperlink ref="F9" r:id="rId64"/>
    <hyperlink ref="F86" r:id="rId65"/>
    <hyperlink ref="F23" r:id="rId66"/>
    <hyperlink ref="F33" r:id="rId67"/>
    <hyperlink ref="F44" r:id="rId68"/>
    <hyperlink ref="F34" r:id="rId69"/>
    <hyperlink ref="F15" r:id="rId70"/>
    <hyperlink ref="F26" r:id="rId71"/>
    <hyperlink ref="F54" r:id="rId72"/>
    <hyperlink ref="F47" r:id="rId73"/>
    <hyperlink ref="F94" r:id="rId74"/>
    <hyperlink ref="F115" r:id="rId75"/>
    <hyperlink ref="F130" r:id="rId76"/>
    <hyperlink ref="F116" r:id="rId77"/>
    <hyperlink ref="F109" r:id="rId78"/>
    <hyperlink ref="F132" r:id="rId79"/>
    <hyperlink ref="F129" r:id="rId80"/>
    <hyperlink ref="F125" r:id="rId81"/>
    <hyperlink ref="F133" r:id="rId82"/>
    <hyperlink ref="F110" r:id="rId83"/>
    <hyperlink ref="F113" r:id="rId84"/>
    <hyperlink ref="F122" r:id="rId85"/>
    <hyperlink ref="F119" r:id="rId86"/>
    <hyperlink ref="F114" r:id="rId87"/>
    <hyperlink ref="F118" r:id="rId88"/>
    <hyperlink ref="F121" r:id="rId89"/>
    <hyperlink ref="F111" r:id="rId90"/>
    <hyperlink ref="F43" r:id="rId91"/>
    <hyperlink ref="F41" r:id="rId92"/>
  </hyperlinks>
  <pageMargins left="0.7" right="0.7" top="0.75" bottom="0.75" header="0.3" footer="0.3"/>
  <pageSetup paperSize="9" orientation="portrait" r:id="rId9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7"/>
  <sheetViews>
    <sheetView tabSelected="1" zoomScale="85" zoomScaleNormal="85" workbookViewId="0">
      <selection activeCell="D3" sqref="D3"/>
    </sheetView>
  </sheetViews>
  <sheetFormatPr defaultColWidth="9.140625" defaultRowHeight="15" x14ac:dyDescent="0.25"/>
  <cols>
    <col min="1" max="1" width="3.7109375" style="119" customWidth="1"/>
    <col min="2" max="2" width="25.7109375" style="119" customWidth="1"/>
    <col min="3" max="3" width="25.140625" style="119" customWidth="1"/>
    <col min="4" max="4" width="18.28515625" style="119" customWidth="1"/>
    <col min="5" max="5" width="26.28515625" style="119" bestFit="1" customWidth="1"/>
    <col min="6" max="6" width="23.7109375" style="119" bestFit="1" customWidth="1"/>
    <col min="7" max="7" width="18.140625" style="119" customWidth="1"/>
    <col min="8" max="8" width="20.7109375" style="119" customWidth="1"/>
    <col min="9" max="9" width="18.140625" style="119" customWidth="1"/>
    <col min="10" max="10" width="99.140625" style="119" customWidth="1"/>
    <col min="11" max="11" width="9.140625" style="120" hidden="1" customWidth="1"/>
    <col min="12" max="16384" width="9.140625" style="119"/>
  </cols>
  <sheetData>
    <row r="1" spans="1:12" s="114" customFormat="1" ht="41.25" customHeight="1" x14ac:dyDescent="0.25">
      <c r="B1" s="115" t="s">
        <v>708</v>
      </c>
    </row>
    <row r="2" spans="1:12" s="114" customFormat="1" ht="18.75" x14ac:dyDescent="0.25">
      <c r="A2" s="116"/>
      <c r="B2" s="117" t="s">
        <v>675</v>
      </c>
      <c r="C2" s="116"/>
      <c r="D2" s="116"/>
    </row>
    <row r="3" spans="1:12" s="114" customFormat="1" ht="18.75" x14ac:dyDescent="0.25">
      <c r="A3" s="116"/>
      <c r="B3" s="117" t="s">
        <v>676</v>
      </c>
      <c r="C3" s="116"/>
      <c r="D3" s="116"/>
    </row>
    <row r="4" spans="1:12" s="114" customFormat="1" ht="15.75" x14ac:dyDescent="0.25">
      <c r="A4" s="116"/>
      <c r="B4" s="116"/>
      <c r="C4" s="116"/>
      <c r="D4" s="116"/>
    </row>
    <row r="5" spans="1:12" s="114" customFormat="1" ht="21" x14ac:dyDescent="0.25">
      <c r="A5" s="116"/>
      <c r="B5" s="118" t="s">
        <v>684</v>
      </c>
      <c r="C5" s="192"/>
      <c r="D5" s="193"/>
      <c r="G5" s="143"/>
      <c r="H5" s="145" t="s">
        <v>687</v>
      </c>
      <c r="I5" s="144" t="s">
        <v>688</v>
      </c>
    </row>
    <row r="6" spans="1:12" s="114" customFormat="1" ht="21" x14ac:dyDescent="0.25">
      <c r="A6" s="116"/>
      <c r="B6" s="118" t="s">
        <v>685</v>
      </c>
      <c r="C6" s="192"/>
      <c r="D6" s="193"/>
    </row>
    <row r="7" spans="1:12" ht="15.75" thickBot="1" x14ac:dyDescent="0.3"/>
    <row r="8" spans="1:12" ht="48.6" customHeight="1" thickBot="1" x14ac:dyDescent="0.3">
      <c r="A8" s="119" t="s">
        <v>677</v>
      </c>
      <c r="B8" s="121" t="s">
        <v>119</v>
      </c>
      <c r="C8" s="121" t="s">
        <v>686</v>
      </c>
      <c r="D8" s="121" t="s">
        <v>177</v>
      </c>
      <c r="E8" s="121" t="s">
        <v>155</v>
      </c>
      <c r="F8" s="121" t="s">
        <v>387</v>
      </c>
      <c r="G8" s="121" t="s">
        <v>373</v>
      </c>
      <c r="H8" s="121" t="s">
        <v>375</v>
      </c>
      <c r="I8" s="121" t="s">
        <v>374</v>
      </c>
      <c r="J8" s="121" t="s">
        <v>382</v>
      </c>
      <c r="L8" s="122"/>
    </row>
    <row r="9" spans="1:12" ht="49.5" customHeight="1" x14ac:dyDescent="0.25">
      <c r="A9" s="123">
        <v>1</v>
      </c>
      <c r="B9" s="123" t="str">
        <f>IF(C6="","",VLOOKUP(K9,Таблица!A:N,4,FALSE))</f>
        <v/>
      </c>
      <c r="C9" s="123" t="str">
        <f>IF(C6="","",IF(VLOOKUP(K9,Таблица!A:N,5,FALSE)="","",VLOOKUP(K9,Таблица!A:N,5,FALSE)))</f>
        <v/>
      </c>
      <c r="D9" s="123" t="str">
        <f>IF(C6="","",IF(VLOOKUP(K9,Таблица!A:N,6,FALSE)="","",VLOOKUP(K9,Таблица!A:N,6,FALSE)))</f>
        <v/>
      </c>
      <c r="E9" s="123" t="str">
        <f>IF(C6="","",IF(VLOOKUP(K9,Таблица!A:N,7,FALSE)="","",VLOOKUP(K9,Таблица!A:N,7,FALSE)))</f>
        <v/>
      </c>
      <c r="F9" s="123" t="str">
        <f>IF(C6="","",IF(VLOOKUP(K9,Таблица!A:N,8,FALSE)="","",VLOOKUP(K9,Таблица!A:N,8,FALSE)))</f>
        <v/>
      </c>
      <c r="G9" s="123" t="str">
        <f>IF(C6="","",IF(VLOOKUP(K9,Таблица!A:N,9,FALSE)="","",VLOOKUP(K9,Таблица!A:N,9,FALSE)))</f>
        <v/>
      </c>
      <c r="H9" s="123" t="str">
        <f>IF(C6="","",IF(VLOOKUP(K9,Таблица!A:N,10,FALSE)="","",VLOOKUP(K9,Таблица!A:N,10,FALSE)))</f>
        <v/>
      </c>
      <c r="I9" s="123" t="str">
        <f>IF(C6="","",IF(VLOOKUP(K9,Таблица!A:N,11,FALSE)="","",VLOOKUP(K9,Таблица!A:N,11,FALSE)))</f>
        <v/>
      </c>
      <c r="J9" s="190" t="str">
        <f>IF(C6="","",IF(VLOOKUP(K9,Таблица!A:N,12,FALSE)="","",VLOOKUP(K9,Таблица!A:N,12,FALSE)))</f>
        <v/>
      </c>
      <c r="K9" s="120">
        <f>C6</f>
        <v>0</v>
      </c>
    </row>
    <row r="10" spans="1:12" ht="49.5" customHeight="1" x14ac:dyDescent="0.25">
      <c r="A10" s="123" t="str">
        <f>IF(Таблица!$D$1&gt;1,2,"")</f>
        <v/>
      </c>
      <c r="B10" s="123" t="str">
        <f>IF(Таблица!D$1&gt;1,IF(VLOOKUP(K10,Таблица!A:N,4,FALSE)="","",IF(Таблица!D$1&gt;1,VLOOKUP(K10,Таблица!A:N,4,FALSE),"")),"")</f>
        <v/>
      </c>
      <c r="C10" s="123" t="str">
        <f>IF(Таблица!D$1&gt;1,IF(VLOOKUP(K10,Таблица!A:N,5,FALSE)="","",IF(Таблица!D$1&gt;1,VLOOKUP(K10,Таблица!A:N,5,FALSE),"")),"")</f>
        <v/>
      </c>
      <c r="D10" s="123" t="str">
        <f>IF(Таблица!D$1&gt;1,IF(VLOOKUP(K10,Таблица!A:N,6,FALSE)="","",IF(Таблица!D$1&gt;1,VLOOKUP(K10,Таблица!A:N,6,FALSE),"")),"")</f>
        <v/>
      </c>
      <c r="E10" s="123" t="str">
        <f>IF(Таблица!D$1&gt;1,IF(VLOOKUP(K10,Таблица!A:N,7,FALSE)="","",IF(Таблица!D$1&gt;1,VLOOKUP(K10,Таблица!A:N,7,FALSE),"")),"")</f>
        <v/>
      </c>
      <c r="F10" s="123" t="str">
        <f>IF(Таблица!D$1&gt;1,IF(VLOOKUP(K10,Таблица!A:N,8,FALSE)="","",IF(Таблица!D$1&gt;1,VLOOKUP(K10,Таблица!A:N,8,FALSE),"")),"")</f>
        <v/>
      </c>
      <c r="G10" s="123" t="str">
        <f>IF(Таблица!D$1&gt;1,IF(VLOOKUP(K10,Таблица!A:N,9,FALSE)="","",IF(Таблица!D$1&gt;1,VLOOKUP(K10,Таблица!A:N,9,FALSE),"")),"")</f>
        <v/>
      </c>
      <c r="H10" s="123" t="str">
        <f>IF(Таблица!D$1&gt;1,IF(VLOOKUP(K10,Таблица!A:N,10,FALSE)="","",IF(Таблица!D$1&gt;1,VLOOKUP(K10,Таблица!A:N,10,FALSE),"")),"")</f>
        <v/>
      </c>
      <c r="I10" s="123" t="str">
        <f>IF(Таблица!D$1&gt;1,IF(VLOOKUP(K10,Таблица!A:N,11,FALSE)="","",IF(Таблица!D$1&gt;1,VLOOKUP(K10,Таблица!A:N,11,FALSE),"")),"")</f>
        <v/>
      </c>
      <c r="J10" s="123" t="str">
        <f>IF(Таблица!D$1&gt;1,IF(VLOOKUP(K10,Таблица!A:N,12,FALSE)="","",IF(Таблица!D$1&gt;1,VLOOKUP(K10,Таблица!A:N,12,FALSE),"")),"")</f>
        <v/>
      </c>
      <c r="K10" s="120" t="str">
        <f>CONCATENATE(K9,1)</f>
        <v>01</v>
      </c>
    </row>
    <row r="11" spans="1:12" ht="49.5" customHeight="1" x14ac:dyDescent="0.25">
      <c r="A11" s="123" t="str">
        <f>IF(Таблица!$D$1&gt;2,3,"")</f>
        <v/>
      </c>
      <c r="B11" s="123" t="str">
        <f>IF(Таблица!D$1&gt;2,IF(VLOOKUP(K11,Таблица!A:N,4,FALSE)="","",IF(Таблица!D$1&gt;2,VLOOKUP(K11,Таблица!A:N,4,FALSE),"")),"")</f>
        <v/>
      </c>
      <c r="C11" s="123" t="str">
        <f>IF(Таблица!D$1&gt;2,IF(VLOOKUP(K11,Таблица!A:N,5,FALSE)="","",IF(Таблица!D$1&gt;2,VLOOKUP(K11,Таблица!A:N,5,FALSE),"")),"")</f>
        <v/>
      </c>
      <c r="D11" s="123" t="str">
        <f>IF(Таблица!D$1&gt;2,IF(VLOOKUP(K11,Таблица!A:N,6,FALSE)="","",IF(Таблица!D$1&gt;2,VLOOKUP(K11,Таблица!A:N,6,FALSE),"")),"")</f>
        <v/>
      </c>
      <c r="E11" s="123" t="str">
        <f>IF(Таблица!D$1&gt;2,IF(VLOOKUP(K11,Таблица!A:N,7,FALSE)="","",IF(Таблица!D$1&gt;2,VLOOKUP(K11,Таблица!A:N,7,FALSE),"")),"")</f>
        <v/>
      </c>
      <c r="F11" s="123" t="str">
        <f>IF(Таблица!D$1&gt;2,IF(VLOOKUP(K11,Таблица!A:N,8,FALSE)="","",IF(Таблица!D$1&gt;2,VLOOKUP(K11,Таблица!A:N,8,FALSE),"")),"")</f>
        <v/>
      </c>
      <c r="G11" s="123" t="str">
        <f>IF(Таблица!D$1&gt;2,IF(VLOOKUP(K11,Таблица!A:N,9,FALSE)="","",IF(Таблица!D$1&gt;2,VLOOKUP(K11,Таблица!A:N,9,FALSE),"")),"")</f>
        <v/>
      </c>
      <c r="H11" s="123" t="str">
        <f>IF(Таблица!D$1&gt;2,IF(VLOOKUP(K11,Таблица!A:N,10,FALSE)="","",IF(Таблица!D$1&gt;2,VLOOKUP(K11,Таблица!A:N,10,FALSE),"")),"")</f>
        <v/>
      </c>
      <c r="I11" s="123" t="str">
        <f>IF(Таблица!D$1&gt;2,IF(VLOOKUP(K11,Таблица!A:N,11,FALSE)="","",IF(Таблица!D$1&gt;2,VLOOKUP(K11,Таблица!A:N,11,FALSE),"")),"")</f>
        <v/>
      </c>
      <c r="J11" s="123" t="str">
        <f>IF(Таблица!D$1&gt;2,IF(VLOOKUP(K11,Таблица!A:N,12,FALSE)="","",IF(Таблица!D$1&gt;2,VLOOKUP(K11,Таблица!A:N,12,FALSE),"")),"")</f>
        <v/>
      </c>
      <c r="K11" s="120" t="str">
        <f t="shared" ref="K11:K18" si="0">CONCATENATE(K10,1)</f>
        <v>011</v>
      </c>
    </row>
    <row r="12" spans="1:12" ht="49.5" customHeight="1" x14ac:dyDescent="0.25">
      <c r="A12" s="123" t="str">
        <f>IF(Таблица!$D$1&gt;3,4,"")</f>
        <v/>
      </c>
      <c r="B12" s="123" t="str">
        <f>IF(Таблица!D$1&gt;3,IF(VLOOKUP(K12,Таблица!A:N,4,FALSE)="","",IF(Таблица!D$1&gt;3,VLOOKUP(K12,Таблица!A:N,4,FALSE),"")),"")</f>
        <v/>
      </c>
      <c r="C12" s="123" t="str">
        <f>IF(Таблица!D$1&gt;3,IF(VLOOKUP(K12,Таблица!A:N,5,FALSE)="","",IF(Таблица!D$1&gt;3,VLOOKUP(K12,Таблица!A:N,5,FALSE),"")),"")</f>
        <v/>
      </c>
      <c r="D12" s="123" t="str">
        <f>IF(Таблица!D$1&gt;3,IF(VLOOKUP(K12,Таблица!A:N,6,FALSE)="","",IF(Таблица!D$1&gt;3,VLOOKUP(K12,Таблица!A:N,6,FALSE),"")),"")</f>
        <v/>
      </c>
      <c r="E12" s="123" t="str">
        <f>IF(Таблица!D$1&gt;3,IF(VLOOKUP(K12,Таблица!A:N,7,FALSE)="","",IF(Таблица!D$1&gt;3,VLOOKUP(K12,Таблица!A:N,7,FALSE),"")),"")</f>
        <v/>
      </c>
      <c r="F12" s="123" t="str">
        <f>IF(Таблица!D$1&gt;3,IF(VLOOKUP(K12,Таблица!A:N,8,FALSE)="","",IF(Таблица!D$1&gt;3,VLOOKUP(K12,Таблица!A:N,8,FALSE),"")),"")</f>
        <v/>
      </c>
      <c r="G12" s="123" t="str">
        <f>IF(Таблица!D$1&gt;3,IF(VLOOKUP(K12,Таблица!A:N,9,FALSE)="","",IF(Таблица!D$1&gt;3,VLOOKUP(K12,Таблица!A:N,9,FALSE),"")),"")</f>
        <v/>
      </c>
      <c r="H12" s="123" t="str">
        <f>IF(Таблица!D$1&gt;3,IF(VLOOKUP(K12,Таблица!A:N,10,FALSE)="","",IF(Таблица!D$1&gt;3,VLOOKUP(K12,Таблица!A:N,10,FALSE),"")),"")</f>
        <v/>
      </c>
      <c r="I12" s="123" t="str">
        <f>IF(Таблица!D$1&gt;3,IF(VLOOKUP(K12,Таблица!A:N,11,FALSE)="","",IF(Таблица!D$1&gt;3,VLOOKUP(K12,Таблица!A:N,11,FALSE),"")),"")</f>
        <v/>
      </c>
      <c r="J12" s="123" t="str">
        <f>IF(Таблица!D$1&gt;3,IF(VLOOKUP(K12,Таблица!A:N,12,FALSE)="","",IF(Таблица!D$1&gt;3,VLOOKUP(K12,Таблица!A:N,12,FALSE),"")),"")</f>
        <v/>
      </c>
      <c r="K12" s="120" t="str">
        <f t="shared" si="0"/>
        <v>0111</v>
      </c>
    </row>
    <row r="13" spans="1:12" ht="49.5" customHeight="1" x14ac:dyDescent="0.25">
      <c r="A13" s="123" t="str">
        <f>IF(Таблица!$D$1&gt;4,5,"")</f>
        <v/>
      </c>
      <c r="B13" s="123" t="str">
        <f>IF(Таблица!D$1&gt;4,IF(VLOOKUP(K13,Таблица!A:N,4,FALSE)="","",IF(Таблица!D$1&gt;4,VLOOKUP(K13,Таблица!A:N,4,FALSE),"")),"")</f>
        <v/>
      </c>
      <c r="C13" s="123" t="str">
        <f>IF(Таблица!D$1&gt;4,IF(VLOOKUP(K13,Таблица!A:N,5,FALSE)="","",IF(Таблица!D$1&gt;4,VLOOKUP(K13,Таблица!A:N,5,FALSE),"")),"")</f>
        <v/>
      </c>
      <c r="D13" s="123" t="str">
        <f>IF(Таблица!D$1&gt;4,IF(VLOOKUP(K13,Таблица!A:N,6,FALSE)="","",IF(Таблица!D$1&gt;4,VLOOKUP(K13,Таблица!A:N,6,FALSE),"")),"")</f>
        <v/>
      </c>
      <c r="E13" s="123" t="str">
        <f>IF(Таблица!D$1&gt;4,IF(VLOOKUP(K13,Таблица!A:N,7,FALSE)="","",IF(Таблица!D$1&gt;4,VLOOKUP(K13,Таблица!A:N,7,FALSE),"")),"")</f>
        <v/>
      </c>
      <c r="F13" s="123" t="str">
        <f>IF(Таблица!D$1&gt;4,IF(VLOOKUP(K13,Таблица!A:N,8,FALSE)="","",IF(Таблица!D$1&gt;4,VLOOKUP(K13,Таблица!A:N,8,FALSE),"")),"")</f>
        <v/>
      </c>
      <c r="G13" s="123" t="str">
        <f>IF(Таблица!D$1&gt;4,IF(VLOOKUP(K13,Таблица!A:N,9,FALSE)="","",IF(Таблица!D$1&gt;4,VLOOKUP(K13,Таблица!A:N,9,FALSE),"")),"")</f>
        <v/>
      </c>
      <c r="H13" s="123" t="str">
        <f>IF(Таблица!D$1&gt;4,IF(VLOOKUP(K13,Таблица!A:N,10,FALSE)="","",IF(Таблица!D$1&gt;4,VLOOKUP(K13,Таблица!A:N,10,FALSE),"")),"")</f>
        <v/>
      </c>
      <c r="I13" s="123" t="str">
        <f>IF(Таблица!D$1&gt;4,IF(VLOOKUP(K13,Таблица!A:N,11,FALSE)="","",IF(Таблица!D$1&gt;4,VLOOKUP(K13,Таблица!A:N,11,FALSE),"")),"")</f>
        <v/>
      </c>
      <c r="J13" s="123" t="str">
        <f>IF(Таблица!D$1&gt;4,IF(VLOOKUP(K13,Таблица!A:N,12,FALSE)="","",IF(Таблица!D$1&gt;4,VLOOKUP(K13,Таблица!A:N,12,FALSE),"")),"")</f>
        <v/>
      </c>
      <c r="K13" s="120" t="str">
        <f t="shared" si="0"/>
        <v>01111</v>
      </c>
    </row>
    <row r="14" spans="1:12" ht="49.5" customHeight="1" x14ac:dyDescent="0.25">
      <c r="A14" s="123" t="str">
        <f>IF(Таблица!$D$1&gt;5,6,"")</f>
        <v/>
      </c>
      <c r="B14" s="123" t="str">
        <f>IF(Таблица!D$1&gt;5,IF(VLOOKUP(K14,Таблица!A:N,4,FALSE)="","",IF(Таблица!D$1&gt;5,VLOOKUP(K14,Таблица!A:N,4,FALSE),"")),"")</f>
        <v/>
      </c>
      <c r="C14" s="123" t="str">
        <f>IF(Таблица!D$1&gt;5,IF(VLOOKUP(K14,Таблица!A:N,5,FALSE)="","",IF(Таблица!D$1&gt;5,VLOOKUP(K14,Таблица!A:N,5,FALSE),"")),"")</f>
        <v/>
      </c>
      <c r="D14" s="123" t="str">
        <f>IF(Таблица!D$1&gt;5,IF(VLOOKUP(K14,Таблица!A:N,6,FALSE)="","",IF(Таблица!D$1&gt;5,VLOOKUP(K14,Таблица!A:N,6,FALSE),"")),"")</f>
        <v/>
      </c>
      <c r="E14" s="123" t="str">
        <f>IF(Таблица!D$1&gt;5,IF(VLOOKUP(K14,Таблица!A:N,7,FALSE)="","",IF(Таблица!D$1&gt;5,VLOOKUP(K14,Таблица!A:N,7,FALSE),"")),"")</f>
        <v/>
      </c>
      <c r="F14" s="123" t="str">
        <f>IF(Таблица!D$1&gt;5,IF(VLOOKUP(K14,Таблица!A:N,8,FALSE)="","",IF(Таблица!D$1&gt;5,VLOOKUP(K14,Таблица!A:N,8,FALSE),"")),"")</f>
        <v/>
      </c>
      <c r="G14" s="123" t="str">
        <f>IF(Таблица!D$1&gt;5,IF(VLOOKUP(K14,Таблица!A:N,9,FALSE)="","",IF(Таблица!D$1&gt;5,VLOOKUP(K14,Таблица!A:N,9,FALSE),"")),"")</f>
        <v/>
      </c>
      <c r="H14" s="123" t="str">
        <f>IF(Таблица!D$1&gt;5,IF(VLOOKUP(K14,Таблица!A:N,10,FALSE)="","",IF(Таблица!D$1&gt;5,VLOOKUP(K14,Таблица!A:N,10,FALSE),"")),"")</f>
        <v/>
      </c>
      <c r="I14" s="123" t="str">
        <f>IF(Таблица!D$1&gt;5,IF(VLOOKUP(K14,Таблица!A:N,11,FALSE)="","",IF(Таблица!D$1&gt;5,VLOOKUP(K14,Таблица!A:N,11,FALSE),"")),"")</f>
        <v/>
      </c>
      <c r="J14" s="123" t="str">
        <f>IF(Таблица!D$1&gt;5,IF(VLOOKUP(K14,Таблица!A:N,12,FALSE)="","",IF(Таблица!D$1&gt;5,VLOOKUP(K14,Таблица!A:N,12,FALSE),"")),"")</f>
        <v/>
      </c>
      <c r="K14" s="120" t="str">
        <f t="shared" si="0"/>
        <v>011111</v>
      </c>
    </row>
    <row r="15" spans="1:12" ht="49.5" customHeight="1" x14ac:dyDescent="0.25">
      <c r="A15" s="123" t="str">
        <f>IF(Таблица!$D$1&gt;6,7,"")</f>
        <v/>
      </c>
      <c r="B15" s="123" t="str">
        <f>IF(Таблица!D$1&gt;6,IF(VLOOKUP(K15,Таблица!A:N,4,FALSE)="","",IF(Таблица!D$1&gt;6,VLOOKUP(K15,Таблица!A:N,4,FALSE),"")),"")</f>
        <v/>
      </c>
      <c r="C15" s="123" t="str">
        <f>IF(Таблица!D$1&gt;6,IF(VLOOKUP(K15,Таблица!A:N,5,FALSE)="","",IF(Таблица!D$1&gt;6,VLOOKUP(K15,Таблица!A:N,5,FALSE),"")),"")</f>
        <v/>
      </c>
      <c r="D15" s="123" t="str">
        <f>IF(Таблица!D$1&gt;6,IF(VLOOKUP(K15,Таблица!A:N,6,FALSE)="","",IF(Таблица!D$1&gt;6,VLOOKUP(K15,Таблица!A:N,6,FALSE),"")),"")</f>
        <v/>
      </c>
      <c r="E15" s="123" t="str">
        <f>IF(Таблица!D$1&gt;6,IF(VLOOKUP(K15,Таблица!A:N,7,FALSE)="","",IF(Таблица!D$1&gt;6,VLOOKUP(K15,Таблица!A:N,7,FALSE),"")),"")</f>
        <v/>
      </c>
      <c r="F15" s="123" t="str">
        <f>IF(Таблица!D$1&gt;6,IF(VLOOKUP(K15,Таблица!A:N,8,FALSE)="","",IF(Таблица!D$1&gt;6,VLOOKUP(K15,Таблица!A:N,8,FALSE),"")),"")</f>
        <v/>
      </c>
      <c r="G15" s="123" t="str">
        <f>IF(Таблица!D$1&gt;6,IF(VLOOKUP(K15,Таблица!A:N,9,FALSE)="","",IF(Таблица!D$1&gt;6,VLOOKUP(K15,Таблица!A:N,9,FALSE),"")),"")</f>
        <v/>
      </c>
      <c r="H15" s="123" t="str">
        <f>IF(Таблица!D$1&gt;6,IF(VLOOKUP(K15,Таблица!A:N,10,FALSE)="","",IF(Таблица!D$1&gt;6,VLOOKUP(K15,Таблица!A:N,10,FALSE),"")),"")</f>
        <v/>
      </c>
      <c r="I15" s="123" t="str">
        <f>IF(Таблица!D$1&gt;6,IF(VLOOKUP(K15,Таблица!A:N,11,FALSE)="","",IF(Таблица!D$1&gt;6,VLOOKUP(K15,Таблица!A:N,11,FALSE),"")),"")</f>
        <v/>
      </c>
      <c r="J15" s="123" t="str">
        <f>IF(Таблица!D$1&gt;6,IF(VLOOKUP(K15,Таблица!A:N,12,FALSE)="","",IF(Таблица!D$1&gt;6,VLOOKUP(K15,Таблица!A:N,12,FALSE),"")),"")</f>
        <v/>
      </c>
      <c r="K15" s="120" t="str">
        <f t="shared" si="0"/>
        <v>0111111</v>
      </c>
    </row>
    <row r="16" spans="1:12" ht="49.5" customHeight="1" x14ac:dyDescent="0.25">
      <c r="A16" s="123" t="str">
        <f>IF(Таблица!$D$1&gt;7,8,"")</f>
        <v/>
      </c>
      <c r="B16" s="123" t="str">
        <f>IF(Таблица!D$1&gt;7,IF(VLOOKUP(K16,Таблица!A:N,4,FALSE)="","",IF(Таблица!D$1&gt;7,VLOOKUP(K16,Таблица!A:N,4,FALSE),"")),"")</f>
        <v/>
      </c>
      <c r="C16" s="123" t="str">
        <f>IF(Таблица!D$1&gt;7,IF(VLOOKUP(K16,Таблица!A:N,5,FALSE)="","",IF(Таблица!D$1&gt;7,VLOOKUP(K16,Таблица!A:N,5,FALSE),"")),"")</f>
        <v/>
      </c>
      <c r="D16" s="123" t="str">
        <f>IF(Таблица!D$1&gt;7,IF(VLOOKUP(K16,Таблица!A:N,6,FALSE)="","",IF(Таблица!D$1&gt;7,VLOOKUP(K16,Таблица!A:N,6,FALSE),"")),"")</f>
        <v/>
      </c>
      <c r="E16" s="123" t="str">
        <f>IF(Таблица!D$1&gt;7,IF(VLOOKUP(K16,Таблица!A:N,7,FALSE)="","",IF(Таблица!D$1&gt;7,VLOOKUP(K16,Таблица!A:N,7,FALSE),"")),"")</f>
        <v/>
      </c>
      <c r="F16" s="123" t="str">
        <f>IF(Таблица!D$1&gt;7,IF(VLOOKUP(K16,Таблица!A:N,8,FALSE)="","",IF(Таблица!D$1&gt;7,VLOOKUP(K16,Таблица!A:N,8,FALSE),"")),"")</f>
        <v/>
      </c>
      <c r="G16" s="123" t="str">
        <f>IF(Таблица!D$1&gt;7,IF(VLOOKUP(K16,Таблица!A:N,9,FALSE)="","",IF(Таблица!D$1&gt;7,VLOOKUP(K16,Таблица!A:N,9,FALSE),"")),"")</f>
        <v/>
      </c>
      <c r="H16" s="123" t="str">
        <f>IF(Таблица!D$1&gt;7,IF(VLOOKUP(K16,Таблица!A:N,10,FALSE)="","",IF(Таблица!D$1&gt;7,VLOOKUP(K16,Таблица!A:N,10,FALSE),"")),"")</f>
        <v/>
      </c>
      <c r="I16" s="123" t="str">
        <f>IF(Таблица!D$1&gt;7,IF(VLOOKUP(K16,Таблица!A:N,11,FALSE)="","",IF(Таблица!D$1&gt;7,VLOOKUP(K16,Таблица!A:N,11,FALSE),"")),"")</f>
        <v/>
      </c>
      <c r="J16" s="123" t="str">
        <f>IF(Таблица!D$1&gt;7,IF(VLOOKUP(K16,Таблица!A:N,12,FALSE)="","",IF(Таблица!D$1&gt;7,VLOOKUP(K16,Таблица!A:N,12,FALSE),"")),"")</f>
        <v/>
      </c>
      <c r="K16" s="120" t="str">
        <f t="shared" si="0"/>
        <v>01111111</v>
      </c>
    </row>
    <row r="17" spans="1:11" ht="49.5" customHeight="1" x14ac:dyDescent="0.25">
      <c r="A17" s="123" t="str">
        <f>IF(Таблица!$D$1&gt;8,9,"")</f>
        <v/>
      </c>
      <c r="B17" s="123" t="str">
        <f>IF(Таблица!D$1&gt;8,IF(VLOOKUP(K17,Таблица!A:N,4,FALSE)="","",IF(Таблица!D$1&gt;8,VLOOKUP(K17,Таблица!A:N,4,FALSE),"")),"")</f>
        <v/>
      </c>
      <c r="C17" s="123" t="str">
        <f>IF(Таблица!D$1&gt;8,IF(VLOOKUP(K17,Таблица!A:N,5,FALSE)="","",IF(Таблица!D$1&gt;8,VLOOKUP(K17,Таблица!A:N,5,FALSE),"")),"")</f>
        <v/>
      </c>
      <c r="D17" s="123" t="str">
        <f>IF(Таблица!D$1&gt;8,IF(VLOOKUP(K17,Таблица!A:N,6,FALSE)="","",IF(Таблица!D$1&gt;8,VLOOKUP(K17,Таблица!A:N,6,FALSE),"")),"")</f>
        <v/>
      </c>
      <c r="E17" s="123" t="str">
        <f>IF(Таблица!D$1&gt;8,IF(VLOOKUP(K17,Таблица!A:N,7,FALSE)="","",IF(Таблица!D$1&gt;8,VLOOKUP(K17,Таблица!A:N,7,FALSE),"")),"")</f>
        <v/>
      </c>
      <c r="F17" s="123" t="str">
        <f>IF(Таблица!D$1&gt;8,IF(VLOOKUP(K17,Таблица!A:N,8,FALSE)="","",IF(Таблица!D$1&gt;8,VLOOKUP(K17,Таблица!A:N,8,FALSE),"")),"")</f>
        <v/>
      </c>
      <c r="G17" s="123" t="str">
        <f>IF(Таблица!D$1&gt;8,IF(VLOOKUP(K17,Таблица!A:N,9,FALSE)="","",IF(Таблица!D$1&gt;8,VLOOKUP(K17,Таблица!A:N,9,FALSE),"")),"")</f>
        <v/>
      </c>
      <c r="H17" s="123" t="str">
        <f>IF(Таблица!D$1&gt;8,IF(VLOOKUP(K17,Таблица!A:N,10,FALSE)="","",IF(Таблица!D$1&gt;8,VLOOKUP(K17,Таблица!A:N,10,FALSE),"")),"")</f>
        <v/>
      </c>
      <c r="I17" s="123" t="str">
        <f>IF(Таблица!D$1&gt;8,IF(VLOOKUP(K17,Таблица!A:N,11,FALSE)="","",IF(Таблица!D$1&gt;8,VLOOKUP(K17,Таблица!A:N,11,FALSE),"")),"")</f>
        <v/>
      </c>
      <c r="J17" s="123" t="str">
        <f>IF(Таблица!D$1&gt;8,IF(VLOOKUP(K17,Таблица!A:N,12,FALSE)="","",IF(Таблица!D$1&gt;8,VLOOKUP(K17,Таблица!A:N,12,FALSE),"")),"")</f>
        <v/>
      </c>
      <c r="K17" s="120" t="str">
        <f t="shared" si="0"/>
        <v>011111111</v>
      </c>
    </row>
    <row r="18" spans="1:11" ht="49.5" customHeight="1" x14ac:dyDescent="0.25">
      <c r="A18" s="123" t="str">
        <f>IF(Таблица!$D$1&gt;9,10,"")</f>
        <v/>
      </c>
      <c r="B18" s="123" t="str">
        <f>IF(Таблица!D$1&gt;9,IF(VLOOKUP(K18,Таблица!A:N,4,FALSE)="","",IF(Таблица!D$1&gt;9,VLOOKUP(K18,Таблица!A:N,4,FALSE),"")),"")</f>
        <v/>
      </c>
      <c r="C18" s="123" t="str">
        <f>IF(Таблица!D$1&gt;9,IF(VLOOKUP(K18,Таблица!A:N,5,FALSE)="","",IF(Таблица!D$1&gt;9,VLOOKUP(K18,Таблица!A:N,5,FALSE),"")),"")</f>
        <v/>
      </c>
      <c r="D18" s="123" t="str">
        <f>IF(Таблица!D$1&gt;9,IF(VLOOKUP(K18,Таблица!A:N,6,FALSE)="","",IF(Таблица!D$1&gt;9,VLOOKUP(K18,Таблица!A:N,6,FALSE),"")),"")</f>
        <v/>
      </c>
      <c r="E18" s="123" t="str">
        <f>IF(Таблица!D$1&gt;9,IF(VLOOKUP(K18,Таблица!A:N,7,FALSE)="","",IF(Таблица!D$1&gt;9,VLOOKUP(K18,Таблица!A:N,7,FALSE),"")),"")</f>
        <v/>
      </c>
      <c r="F18" s="123" t="str">
        <f>IF(Таблица!D$1&gt;9,IF(VLOOKUP(K18,Таблица!A:N,8,FALSE)="","",IF(Таблица!D$1&gt;9,VLOOKUP(K18,Таблица!A:N,8,FALSE),"")),"")</f>
        <v/>
      </c>
      <c r="G18" s="123" t="str">
        <f>IF(Таблица!D$1&gt;9,IF(VLOOKUP(K18,Таблица!A:N,9,FALSE)="","",IF(Таблица!D$1&gt;9,VLOOKUP(K18,Таблица!A:N,9,FALSE),"")),"")</f>
        <v/>
      </c>
      <c r="H18" s="123" t="str">
        <f>IF(Таблица!D$1&gt;9,IF(VLOOKUP(K18,Таблица!A:N,10,FALSE)="","",IF(Таблица!D$1&gt;9,VLOOKUP(K18,Таблица!A:N,10,FALSE),"")),"")</f>
        <v/>
      </c>
      <c r="I18" s="123" t="str">
        <f>IF(Таблица!D$1&gt;9,IF(VLOOKUP(K18,Таблица!A:N,11,FALSE)="","",IF(Таблица!D$1&gt;9,VLOOKUP(K18,Таблица!A:N,11,FALSE),"")),"")</f>
        <v/>
      </c>
      <c r="J18" s="123" t="str">
        <f>IF(Таблица!D$1&gt;9,IF(VLOOKUP(K18,Таблица!A:N,12,FALSE)="","",IF(Таблица!D$1&gt;9,VLOOKUP(K18,Таблица!A:N,12,FALSE),"")),"")</f>
        <v/>
      </c>
      <c r="K18" s="120" t="str">
        <f t="shared" si="0"/>
        <v>0111111111</v>
      </c>
    </row>
    <row r="19" spans="1:11" ht="15.75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1" ht="15.75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1" ht="15.75" x14ac:dyDescent="0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1" ht="15.75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1" ht="15.75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</row>
    <row r="24" spans="1:11" ht="15.75" x14ac:dyDescent="0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1" ht="15.75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1" ht="15.75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</row>
    <row r="27" spans="1:11" ht="15.75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1" ht="15.75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1" ht="15.75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1" ht="15.75" x14ac:dyDescent="0.25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1" ht="15.75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1" ht="15.75" x14ac:dyDescent="0.25">
      <c r="A32" s="123"/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0" ht="15.75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</row>
    <row r="34" spans="1:10" ht="15.75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ht="15.75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ht="15.75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15.75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5.75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.75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15.75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</row>
    <row r="41" spans="1:10" ht="15.75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0" ht="15.75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0" ht="15.75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</row>
    <row r="44" spans="1:10" ht="15.75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0" ht="15.75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0" ht="15.75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10" ht="15.75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</row>
    <row r="48" spans="1:10" ht="15.75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</row>
    <row r="49" spans="1:10" ht="15.75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</row>
    <row r="50" spans="1:10" ht="15.75" x14ac:dyDescent="0.25">
      <c r="A50" s="123"/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0" ht="15.75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5.75" x14ac:dyDescent="0.25">
      <c r="A52" s="123"/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5.75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5.75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0" ht="15.75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 ht="15.75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</row>
    <row r="57" spans="1:10" ht="15.75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</row>
    <row r="58" spans="1:10" ht="15.75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</row>
    <row r="59" spans="1:10" ht="15.75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5.75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0" ht="15.75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</row>
    <row r="62" spans="1:10" ht="15.75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</row>
    <row r="63" spans="1:10" ht="15.75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</row>
    <row r="64" spans="1:10" ht="15.75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0" ht="15.75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</row>
    <row r="66" spans="1:10" ht="15.75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</row>
    <row r="67" spans="1:10" ht="15.75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</row>
    <row r="68" spans="1:10" ht="15.75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</row>
    <row r="69" spans="1:10" ht="15.75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</row>
    <row r="70" spans="1:10" ht="15.75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0" ht="15.75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</row>
    <row r="72" spans="1:10" ht="15.75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</row>
    <row r="73" spans="1:10" ht="15.75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</row>
    <row r="74" spans="1:10" ht="15.75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</row>
    <row r="75" spans="1:10" ht="15.75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</row>
    <row r="76" spans="1:10" ht="15.75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</row>
    <row r="77" spans="1:10" ht="15.75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</row>
  </sheetData>
  <sheetProtection password="CC3D" sheet="1" objects="1" scenarios="1"/>
  <mergeCells count="2">
    <mergeCell ref="C5:D5"/>
    <mergeCell ref="C6:D6"/>
  </mergeCells>
  <dataValidations count="1">
    <dataValidation type="list" showInputMessage="1" showErrorMessage="1" sqref="C5:D5">
      <formula1>Регион2</formula1>
    </dataValidation>
  </dataValidations>
  <hyperlinks>
    <hyperlink ref="I5" location="Таблица!B2" display="Таблица!B2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INDIRECT(VLOOKUP(C5,'Регионы присутствия'!A4:D94,4,FALSE))</xm:f>
          </x14:formula1>
          <xm:sqref>C6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topLeftCell="B1" zoomScale="85" zoomScaleNormal="85" workbookViewId="0">
      <pane ySplit="2" topLeftCell="A3" activePane="bottomLeft" state="frozen"/>
      <selection activeCell="C6" sqref="C6:D6"/>
      <selection pane="bottomLeft" activeCell="F13" sqref="F13"/>
    </sheetView>
  </sheetViews>
  <sheetFormatPr defaultColWidth="9.140625" defaultRowHeight="15" x14ac:dyDescent="0.25"/>
  <cols>
    <col min="1" max="1" width="21.7109375" style="124" hidden="1" customWidth="1"/>
    <col min="2" max="2" width="20.28515625" style="151" customWidth="1"/>
    <col min="3" max="3" width="15.5703125" style="151" bestFit="1" customWidth="1"/>
    <col min="4" max="4" width="26.28515625" style="151" bestFit="1" customWidth="1"/>
    <col min="5" max="5" width="24" style="151" bestFit="1" customWidth="1"/>
    <col min="6" max="6" width="29" style="151" customWidth="1"/>
    <col min="7" max="8" width="25.28515625" style="124" customWidth="1"/>
    <col min="9" max="9" width="16.28515625" style="151" customWidth="1"/>
    <col min="10" max="11" width="14.42578125" style="151" customWidth="1"/>
    <col min="12" max="12" width="69.140625" style="151" customWidth="1"/>
    <col min="13" max="13" width="15.140625" style="151" hidden="1" customWidth="1"/>
    <col min="14" max="14" width="27.140625" style="151" customWidth="1"/>
    <col min="15" max="16384" width="9.140625" style="124"/>
  </cols>
  <sheetData>
    <row r="1" spans="1:14" ht="30.75" hidden="1" thickBot="1" x14ac:dyDescent="0.3">
      <c r="C1" s="151" t="s">
        <v>674</v>
      </c>
      <c r="D1" s="151">
        <f>COUNTIF(C:C,Поиск!C6)</f>
        <v>0</v>
      </c>
    </row>
    <row r="2" spans="1:14" s="125" customFormat="1" ht="33.75" thickBot="1" x14ac:dyDescent="0.3">
      <c r="A2" s="3"/>
      <c r="B2" s="146" t="s">
        <v>299</v>
      </c>
      <c r="C2" s="146" t="s">
        <v>0</v>
      </c>
      <c r="D2" s="146" t="s">
        <v>119</v>
      </c>
      <c r="E2" s="146" t="s">
        <v>686</v>
      </c>
      <c r="F2" s="146" t="s">
        <v>177</v>
      </c>
      <c r="G2" s="146" t="s">
        <v>155</v>
      </c>
      <c r="H2" s="146" t="s">
        <v>387</v>
      </c>
      <c r="I2" s="146" t="s">
        <v>373</v>
      </c>
      <c r="J2" s="146" t="s">
        <v>375</v>
      </c>
      <c r="K2" s="146" t="s">
        <v>374</v>
      </c>
      <c r="L2" s="146" t="s">
        <v>382</v>
      </c>
      <c r="M2" s="146" t="s">
        <v>1</v>
      </c>
      <c r="N2" s="146" t="s">
        <v>693</v>
      </c>
    </row>
    <row r="3" spans="1:14" x14ac:dyDescent="0.25">
      <c r="A3" s="126" t="str">
        <f t="shared" ref="A3:A64" si="0">IF(C3=C2,CONCATENATE(A2,1),C3)</f>
        <v>Асбест</v>
      </c>
      <c r="B3" s="23" t="s">
        <v>3</v>
      </c>
      <c r="C3" s="22" t="s">
        <v>26</v>
      </c>
      <c r="D3" s="184" t="s">
        <v>386</v>
      </c>
      <c r="E3" s="184" t="s">
        <v>357</v>
      </c>
      <c r="F3" s="186" t="s">
        <v>384</v>
      </c>
      <c r="G3" s="187" t="s">
        <v>358</v>
      </c>
      <c r="H3" s="40" t="s">
        <v>388</v>
      </c>
      <c r="I3" s="188" t="s">
        <v>383</v>
      </c>
      <c r="J3" s="188" t="s">
        <v>401</v>
      </c>
      <c r="K3" s="188" t="s">
        <v>404</v>
      </c>
      <c r="L3" s="186" t="s">
        <v>706</v>
      </c>
      <c r="M3" s="52" t="s">
        <v>381</v>
      </c>
      <c r="N3" s="157" t="s">
        <v>695</v>
      </c>
    </row>
    <row r="4" spans="1:14" x14ac:dyDescent="0.25">
      <c r="A4" s="126" t="str">
        <f t="shared" si="0"/>
        <v>Асбест1</v>
      </c>
      <c r="B4" s="23" t="s">
        <v>3</v>
      </c>
      <c r="C4" s="22" t="s">
        <v>26</v>
      </c>
      <c r="D4" s="184" t="s">
        <v>696</v>
      </c>
      <c r="E4" s="184" t="s">
        <v>697</v>
      </c>
      <c r="F4" s="186" t="s">
        <v>701</v>
      </c>
      <c r="G4" s="147" t="s">
        <v>699</v>
      </c>
      <c r="H4" s="40" t="s">
        <v>698</v>
      </c>
      <c r="I4" s="188" t="s">
        <v>383</v>
      </c>
      <c r="J4" s="188" t="s">
        <v>401</v>
      </c>
      <c r="K4" s="188" t="s">
        <v>402</v>
      </c>
      <c r="L4" s="186" t="s">
        <v>707</v>
      </c>
      <c r="M4" s="52" t="s">
        <v>381</v>
      </c>
      <c r="N4" s="157" t="s">
        <v>695</v>
      </c>
    </row>
    <row r="5" spans="1:14" x14ac:dyDescent="0.25">
      <c r="A5" s="126" t="str">
        <f t="shared" si="0"/>
        <v>Асбест11</v>
      </c>
      <c r="B5" s="23" t="s">
        <v>3</v>
      </c>
      <c r="C5" s="22" t="s">
        <v>26</v>
      </c>
      <c r="D5" s="184" t="s">
        <v>389</v>
      </c>
      <c r="E5" s="184" t="s">
        <v>390</v>
      </c>
      <c r="F5" s="186" t="s">
        <v>385</v>
      </c>
      <c r="G5" s="147" t="s">
        <v>392</v>
      </c>
      <c r="H5" s="40" t="s">
        <v>391</v>
      </c>
      <c r="I5" s="188" t="s">
        <v>383</v>
      </c>
      <c r="J5" s="188" t="s">
        <v>401</v>
      </c>
      <c r="K5" s="188" t="s">
        <v>404</v>
      </c>
      <c r="L5" s="186" t="s">
        <v>421</v>
      </c>
      <c r="M5" s="52" t="s">
        <v>381</v>
      </c>
      <c r="N5" s="157" t="s">
        <v>695</v>
      </c>
    </row>
    <row r="6" spans="1:14" x14ac:dyDescent="0.25">
      <c r="A6" s="126" t="str">
        <f t="shared" si="0"/>
        <v>Асбест111</v>
      </c>
      <c r="B6" s="38" t="s">
        <v>3</v>
      </c>
      <c r="C6" s="37" t="s">
        <v>26</v>
      </c>
      <c r="D6" s="36" t="s">
        <v>164</v>
      </c>
      <c r="E6" s="38" t="s">
        <v>163</v>
      </c>
      <c r="F6" s="38" t="s">
        <v>308</v>
      </c>
      <c r="G6" s="35" t="s">
        <v>162</v>
      </c>
      <c r="H6" s="12"/>
      <c r="I6" s="47"/>
      <c r="J6" s="47"/>
      <c r="K6" s="47"/>
      <c r="L6" s="38"/>
      <c r="M6" s="52" t="s">
        <v>381</v>
      </c>
      <c r="N6" s="165" t="s">
        <v>694</v>
      </c>
    </row>
    <row r="7" spans="1:14" x14ac:dyDescent="0.25">
      <c r="A7" s="126" t="str">
        <f t="shared" si="0"/>
        <v>Асбест1111</v>
      </c>
      <c r="B7" s="23" t="s">
        <v>3</v>
      </c>
      <c r="C7" s="22" t="s">
        <v>26</v>
      </c>
      <c r="D7" s="184" t="s">
        <v>393</v>
      </c>
      <c r="E7" s="23" t="s">
        <v>394</v>
      </c>
      <c r="F7" s="186" t="s">
        <v>395</v>
      </c>
      <c r="G7" s="147" t="s">
        <v>396</v>
      </c>
      <c r="H7" s="40" t="s">
        <v>397</v>
      </c>
      <c r="I7" s="188" t="s">
        <v>398</v>
      </c>
      <c r="J7" s="188" t="s">
        <v>401</v>
      </c>
      <c r="K7" s="188" t="s">
        <v>402</v>
      </c>
      <c r="L7" s="186" t="s">
        <v>420</v>
      </c>
      <c r="M7" s="52" t="s">
        <v>381</v>
      </c>
      <c r="N7" s="157" t="s">
        <v>695</v>
      </c>
    </row>
    <row r="8" spans="1:14" x14ac:dyDescent="0.25">
      <c r="A8" s="126" t="str">
        <f t="shared" si="0"/>
        <v>Асбест11111</v>
      </c>
      <c r="B8" s="34" t="s">
        <v>3</v>
      </c>
      <c r="C8" s="34" t="s">
        <v>26</v>
      </c>
      <c r="D8" s="33" t="s">
        <v>275</v>
      </c>
      <c r="E8" s="34" t="s">
        <v>276</v>
      </c>
      <c r="F8" s="34" t="s">
        <v>340</v>
      </c>
      <c r="G8" s="35" t="s">
        <v>277</v>
      </c>
      <c r="H8" s="12"/>
      <c r="I8" s="47"/>
      <c r="J8" s="47"/>
      <c r="K8" s="47"/>
      <c r="L8" s="34"/>
      <c r="M8" s="52" t="s">
        <v>381</v>
      </c>
      <c r="N8" s="165" t="s">
        <v>694</v>
      </c>
    </row>
    <row r="9" spans="1:14" x14ac:dyDescent="0.25">
      <c r="A9" s="126" t="str">
        <f t="shared" si="0"/>
        <v>Верхняя Пышма</v>
      </c>
      <c r="B9" s="23" t="s">
        <v>3</v>
      </c>
      <c r="C9" s="22" t="s">
        <v>22</v>
      </c>
      <c r="D9" s="184" t="s">
        <v>386</v>
      </c>
      <c r="E9" s="184" t="s">
        <v>357</v>
      </c>
      <c r="F9" s="186" t="s">
        <v>384</v>
      </c>
      <c r="G9" s="187" t="s">
        <v>358</v>
      </c>
      <c r="H9" s="40" t="s">
        <v>388</v>
      </c>
      <c r="I9" s="188" t="s">
        <v>383</v>
      </c>
      <c r="J9" s="188" t="s">
        <v>401</v>
      </c>
      <c r="K9" s="188" t="s">
        <v>404</v>
      </c>
      <c r="L9" s="186" t="s">
        <v>706</v>
      </c>
      <c r="M9" s="52" t="s">
        <v>381</v>
      </c>
      <c r="N9" s="157" t="s">
        <v>695</v>
      </c>
    </row>
    <row r="10" spans="1:14" x14ac:dyDescent="0.25">
      <c r="A10" s="126" t="str">
        <f t="shared" si="0"/>
        <v>Верхняя Пышма1</v>
      </c>
      <c r="B10" s="23" t="s">
        <v>3</v>
      </c>
      <c r="C10" s="22" t="s">
        <v>22</v>
      </c>
      <c r="D10" s="184" t="s">
        <v>696</v>
      </c>
      <c r="E10" s="184" t="s">
        <v>697</v>
      </c>
      <c r="F10" s="186" t="s">
        <v>701</v>
      </c>
      <c r="G10" s="147" t="s">
        <v>699</v>
      </c>
      <c r="H10" s="40" t="s">
        <v>698</v>
      </c>
      <c r="I10" s="188" t="s">
        <v>383</v>
      </c>
      <c r="J10" s="188" t="s">
        <v>401</v>
      </c>
      <c r="K10" s="188" t="s">
        <v>402</v>
      </c>
      <c r="L10" s="186" t="s">
        <v>707</v>
      </c>
      <c r="M10" s="52" t="s">
        <v>381</v>
      </c>
      <c r="N10" s="157" t="s">
        <v>695</v>
      </c>
    </row>
    <row r="11" spans="1:14" x14ac:dyDescent="0.25">
      <c r="A11" s="126" t="str">
        <f t="shared" si="0"/>
        <v>Верхняя Пышма11</v>
      </c>
      <c r="B11" s="23" t="s">
        <v>3</v>
      </c>
      <c r="C11" s="22" t="s">
        <v>22</v>
      </c>
      <c r="D11" s="184" t="s">
        <v>389</v>
      </c>
      <c r="E11" s="184" t="s">
        <v>390</v>
      </c>
      <c r="F11" s="186" t="s">
        <v>385</v>
      </c>
      <c r="G11" s="147" t="s">
        <v>392</v>
      </c>
      <c r="H11" s="40" t="s">
        <v>391</v>
      </c>
      <c r="I11" s="188" t="s">
        <v>383</v>
      </c>
      <c r="J11" s="188" t="s">
        <v>401</v>
      </c>
      <c r="K11" s="188" t="s">
        <v>404</v>
      </c>
      <c r="L11" s="186" t="s">
        <v>421</v>
      </c>
      <c r="M11" s="52" t="s">
        <v>381</v>
      </c>
      <c r="N11" s="157" t="s">
        <v>695</v>
      </c>
    </row>
    <row r="12" spans="1:14" x14ac:dyDescent="0.25">
      <c r="A12" s="126" t="str">
        <f t="shared" si="0"/>
        <v>Верхняя Пышма111</v>
      </c>
      <c r="B12" s="38" t="s">
        <v>3</v>
      </c>
      <c r="C12" s="37" t="s">
        <v>22</v>
      </c>
      <c r="D12" s="36" t="s">
        <v>164</v>
      </c>
      <c r="E12" s="38" t="s">
        <v>163</v>
      </c>
      <c r="F12" s="38" t="s">
        <v>308</v>
      </c>
      <c r="G12" s="35" t="s">
        <v>162</v>
      </c>
      <c r="H12" s="12"/>
      <c r="I12" s="47"/>
      <c r="J12" s="47"/>
      <c r="K12" s="47"/>
      <c r="L12" s="38"/>
      <c r="M12" s="52" t="s">
        <v>381</v>
      </c>
      <c r="N12" s="165" t="s">
        <v>694</v>
      </c>
    </row>
    <row r="13" spans="1:14" x14ac:dyDescent="0.25">
      <c r="A13" s="126" t="str">
        <f t="shared" si="0"/>
        <v>Верхняя Пышма1111</v>
      </c>
      <c r="B13" s="23" t="s">
        <v>3</v>
      </c>
      <c r="C13" s="22" t="s">
        <v>22</v>
      </c>
      <c r="D13" s="184" t="s">
        <v>393</v>
      </c>
      <c r="E13" s="23" t="s">
        <v>394</v>
      </c>
      <c r="F13" s="186" t="s">
        <v>395</v>
      </c>
      <c r="G13" s="147" t="s">
        <v>396</v>
      </c>
      <c r="H13" s="40" t="s">
        <v>397</v>
      </c>
      <c r="I13" s="188" t="s">
        <v>398</v>
      </c>
      <c r="J13" s="188" t="s">
        <v>401</v>
      </c>
      <c r="K13" s="188" t="s">
        <v>402</v>
      </c>
      <c r="L13" s="186" t="s">
        <v>420</v>
      </c>
      <c r="M13" s="52" t="s">
        <v>381</v>
      </c>
      <c r="N13" s="157" t="s">
        <v>695</v>
      </c>
    </row>
    <row r="14" spans="1:14" x14ac:dyDescent="0.25">
      <c r="A14" s="126" t="str">
        <f t="shared" si="0"/>
        <v>Верхняя Салда</v>
      </c>
      <c r="B14" s="38" t="s">
        <v>3</v>
      </c>
      <c r="C14" s="37" t="s">
        <v>377</v>
      </c>
      <c r="D14" s="36" t="s">
        <v>164</v>
      </c>
      <c r="E14" s="38" t="s">
        <v>163</v>
      </c>
      <c r="F14" s="38" t="s">
        <v>308</v>
      </c>
      <c r="G14" s="35" t="s">
        <v>162</v>
      </c>
      <c r="H14" s="12"/>
      <c r="I14" s="47"/>
      <c r="J14" s="47"/>
      <c r="K14" s="47"/>
      <c r="L14" s="38"/>
      <c r="M14" s="52" t="s">
        <v>381</v>
      </c>
      <c r="N14" s="165" t="s">
        <v>694</v>
      </c>
    </row>
    <row r="15" spans="1:14" x14ac:dyDescent="0.25">
      <c r="A15" s="126" t="str">
        <f t="shared" si="0"/>
        <v>Екатеринбург</v>
      </c>
      <c r="B15" s="23" t="s">
        <v>3</v>
      </c>
      <c r="C15" s="22" t="s">
        <v>2</v>
      </c>
      <c r="D15" s="184" t="s">
        <v>386</v>
      </c>
      <c r="E15" s="184" t="s">
        <v>357</v>
      </c>
      <c r="F15" s="186" t="s">
        <v>384</v>
      </c>
      <c r="G15" s="187" t="s">
        <v>358</v>
      </c>
      <c r="H15" s="40" t="s">
        <v>388</v>
      </c>
      <c r="I15" s="188" t="s">
        <v>383</v>
      </c>
      <c r="J15" s="188" t="s">
        <v>401</v>
      </c>
      <c r="K15" s="188" t="s">
        <v>404</v>
      </c>
      <c r="L15" s="186" t="s">
        <v>706</v>
      </c>
      <c r="M15" s="52" t="s">
        <v>381</v>
      </c>
      <c r="N15" s="157" t="s">
        <v>695</v>
      </c>
    </row>
    <row r="16" spans="1:14" x14ac:dyDescent="0.25">
      <c r="A16" s="126" t="str">
        <f t="shared" si="0"/>
        <v>Екатеринбург1</v>
      </c>
      <c r="B16" s="38" t="s">
        <v>3</v>
      </c>
      <c r="C16" s="37" t="s">
        <v>2</v>
      </c>
      <c r="D16" s="36" t="s">
        <v>362</v>
      </c>
      <c r="E16" s="38" t="s">
        <v>363</v>
      </c>
      <c r="F16" s="38" t="s">
        <v>364</v>
      </c>
      <c r="G16" s="35" t="s">
        <v>365</v>
      </c>
      <c r="H16" s="19"/>
      <c r="I16" s="47"/>
      <c r="J16" s="47"/>
      <c r="K16" s="47"/>
      <c r="L16" s="38"/>
      <c r="M16" s="52" t="s">
        <v>381</v>
      </c>
      <c r="N16" s="157" t="s">
        <v>695</v>
      </c>
    </row>
    <row r="17" spans="1:14" x14ac:dyDescent="0.25">
      <c r="A17" s="126" t="str">
        <f t="shared" si="0"/>
        <v>Екатеринбург11</v>
      </c>
      <c r="B17" s="23" t="s">
        <v>3</v>
      </c>
      <c r="C17" s="22" t="s">
        <v>2</v>
      </c>
      <c r="D17" s="184" t="s">
        <v>696</v>
      </c>
      <c r="E17" s="184" t="s">
        <v>697</v>
      </c>
      <c r="F17" s="186" t="s">
        <v>701</v>
      </c>
      <c r="G17" s="147" t="s">
        <v>699</v>
      </c>
      <c r="H17" s="40" t="s">
        <v>698</v>
      </c>
      <c r="I17" s="188" t="s">
        <v>383</v>
      </c>
      <c r="J17" s="188" t="s">
        <v>401</v>
      </c>
      <c r="K17" s="188" t="s">
        <v>402</v>
      </c>
      <c r="L17" s="186" t="s">
        <v>707</v>
      </c>
      <c r="M17" s="52" t="s">
        <v>381</v>
      </c>
      <c r="N17" s="157" t="s">
        <v>695</v>
      </c>
    </row>
    <row r="18" spans="1:14" x14ac:dyDescent="0.25">
      <c r="A18" s="126" t="str">
        <f t="shared" si="0"/>
        <v>Екатеринбург111</v>
      </c>
      <c r="B18" s="23" t="s">
        <v>3</v>
      </c>
      <c r="C18" s="22" t="s">
        <v>2</v>
      </c>
      <c r="D18" s="184" t="s">
        <v>389</v>
      </c>
      <c r="E18" s="184" t="s">
        <v>390</v>
      </c>
      <c r="F18" s="186" t="s">
        <v>385</v>
      </c>
      <c r="G18" s="147" t="s">
        <v>392</v>
      </c>
      <c r="H18" s="40" t="s">
        <v>391</v>
      </c>
      <c r="I18" s="188" t="s">
        <v>383</v>
      </c>
      <c r="J18" s="188" t="s">
        <v>401</v>
      </c>
      <c r="K18" s="188" t="s">
        <v>404</v>
      </c>
      <c r="L18" s="186" t="s">
        <v>421</v>
      </c>
      <c r="M18" s="52" t="s">
        <v>381</v>
      </c>
      <c r="N18" s="157" t="s">
        <v>695</v>
      </c>
    </row>
    <row r="19" spans="1:14" x14ac:dyDescent="0.25">
      <c r="A19" s="126" t="str">
        <f t="shared" si="0"/>
        <v>Екатеринбург1111</v>
      </c>
      <c r="B19" s="38" t="s">
        <v>3</v>
      </c>
      <c r="C19" s="37" t="s">
        <v>2</v>
      </c>
      <c r="D19" s="36" t="s">
        <v>164</v>
      </c>
      <c r="E19" s="38" t="s">
        <v>163</v>
      </c>
      <c r="F19" s="38" t="s">
        <v>308</v>
      </c>
      <c r="G19" s="35" t="s">
        <v>162</v>
      </c>
      <c r="H19" s="12"/>
      <c r="I19" s="47"/>
      <c r="J19" s="47"/>
      <c r="K19" s="47"/>
      <c r="L19" s="38"/>
      <c r="M19" s="52" t="s">
        <v>381</v>
      </c>
      <c r="N19" s="165" t="s">
        <v>694</v>
      </c>
    </row>
    <row r="20" spans="1:14" x14ac:dyDescent="0.25">
      <c r="A20" s="126" t="str">
        <f t="shared" si="0"/>
        <v>Екатеринбург11111</v>
      </c>
      <c r="B20" s="23" t="s">
        <v>3</v>
      </c>
      <c r="C20" s="22" t="s">
        <v>2</v>
      </c>
      <c r="D20" s="184" t="s">
        <v>393</v>
      </c>
      <c r="E20" s="23" t="s">
        <v>394</v>
      </c>
      <c r="F20" s="186" t="s">
        <v>395</v>
      </c>
      <c r="G20" s="147" t="s">
        <v>396</v>
      </c>
      <c r="H20" s="40" t="s">
        <v>397</v>
      </c>
      <c r="I20" s="188" t="s">
        <v>398</v>
      </c>
      <c r="J20" s="188" t="s">
        <v>401</v>
      </c>
      <c r="K20" s="188" t="s">
        <v>402</v>
      </c>
      <c r="L20" s="186" t="s">
        <v>420</v>
      </c>
      <c r="M20" s="52" t="s">
        <v>381</v>
      </c>
      <c r="N20" s="157" t="s">
        <v>695</v>
      </c>
    </row>
    <row r="21" spans="1:14" x14ac:dyDescent="0.25">
      <c r="A21" s="126" t="str">
        <f t="shared" si="0"/>
        <v>Екатеринбург111111</v>
      </c>
      <c r="B21" s="34" t="s">
        <v>3</v>
      </c>
      <c r="C21" s="34" t="s">
        <v>2</v>
      </c>
      <c r="D21" s="33" t="s">
        <v>366</v>
      </c>
      <c r="E21" s="34" t="s">
        <v>367</v>
      </c>
      <c r="F21" s="34" t="s">
        <v>378</v>
      </c>
      <c r="G21" s="35" t="s">
        <v>369</v>
      </c>
      <c r="H21" s="12"/>
      <c r="I21" s="47"/>
      <c r="J21" s="47"/>
      <c r="K21" s="47"/>
      <c r="L21" s="34"/>
      <c r="M21" s="52" t="s">
        <v>381</v>
      </c>
      <c r="N21" s="157" t="s">
        <v>695</v>
      </c>
    </row>
    <row r="22" spans="1:14" x14ac:dyDescent="0.25">
      <c r="A22" s="126" t="str">
        <f t="shared" si="0"/>
        <v>Каменск-Уральский</v>
      </c>
      <c r="B22" s="23" t="s">
        <v>3</v>
      </c>
      <c r="C22" s="22" t="s">
        <v>13</v>
      </c>
      <c r="D22" s="184" t="s">
        <v>386</v>
      </c>
      <c r="E22" s="184" t="s">
        <v>357</v>
      </c>
      <c r="F22" s="186" t="s">
        <v>384</v>
      </c>
      <c r="G22" s="187" t="s">
        <v>358</v>
      </c>
      <c r="H22" s="40" t="s">
        <v>388</v>
      </c>
      <c r="I22" s="188" t="s">
        <v>383</v>
      </c>
      <c r="J22" s="188" t="s">
        <v>401</v>
      </c>
      <c r="K22" s="188" t="s">
        <v>404</v>
      </c>
      <c r="L22" s="186" t="s">
        <v>706</v>
      </c>
      <c r="M22" s="52" t="s">
        <v>381</v>
      </c>
      <c r="N22" s="157" t="s">
        <v>695</v>
      </c>
    </row>
    <row r="23" spans="1:14" x14ac:dyDescent="0.25">
      <c r="A23" s="126" t="str">
        <f t="shared" si="0"/>
        <v>Каменск-Уральский1</v>
      </c>
      <c r="B23" s="23" t="s">
        <v>3</v>
      </c>
      <c r="C23" s="22" t="s">
        <v>13</v>
      </c>
      <c r="D23" s="184" t="s">
        <v>696</v>
      </c>
      <c r="E23" s="184" t="s">
        <v>697</v>
      </c>
      <c r="F23" s="186" t="s">
        <v>701</v>
      </c>
      <c r="G23" s="147" t="s">
        <v>699</v>
      </c>
      <c r="H23" s="40" t="s">
        <v>698</v>
      </c>
      <c r="I23" s="188" t="s">
        <v>383</v>
      </c>
      <c r="J23" s="188" t="s">
        <v>401</v>
      </c>
      <c r="K23" s="188" t="s">
        <v>402</v>
      </c>
      <c r="L23" s="186" t="s">
        <v>707</v>
      </c>
      <c r="M23" s="52" t="s">
        <v>381</v>
      </c>
      <c r="N23" s="157" t="s">
        <v>695</v>
      </c>
    </row>
    <row r="24" spans="1:14" x14ac:dyDescent="0.25">
      <c r="A24" s="126" t="str">
        <f t="shared" si="0"/>
        <v>Каменск-Уральский11</v>
      </c>
      <c r="B24" s="23" t="s">
        <v>3</v>
      </c>
      <c r="C24" s="22" t="s">
        <v>13</v>
      </c>
      <c r="D24" s="184" t="s">
        <v>389</v>
      </c>
      <c r="E24" s="184" t="s">
        <v>390</v>
      </c>
      <c r="F24" s="186" t="s">
        <v>385</v>
      </c>
      <c r="G24" s="147" t="s">
        <v>392</v>
      </c>
      <c r="H24" s="40" t="s">
        <v>391</v>
      </c>
      <c r="I24" s="188" t="s">
        <v>383</v>
      </c>
      <c r="J24" s="188" t="s">
        <v>401</v>
      </c>
      <c r="K24" s="188" t="s">
        <v>404</v>
      </c>
      <c r="L24" s="186" t="s">
        <v>421</v>
      </c>
      <c r="M24" s="52" t="s">
        <v>381</v>
      </c>
      <c r="N24" s="157" t="s">
        <v>695</v>
      </c>
    </row>
    <row r="25" spans="1:14" x14ac:dyDescent="0.25">
      <c r="A25" s="126" t="str">
        <f t="shared" si="0"/>
        <v>Каменск-Уральский111</v>
      </c>
      <c r="B25" s="38" t="s">
        <v>3</v>
      </c>
      <c r="C25" s="37" t="s">
        <v>13</v>
      </c>
      <c r="D25" s="36" t="s">
        <v>164</v>
      </c>
      <c r="E25" s="38" t="s">
        <v>163</v>
      </c>
      <c r="F25" s="38" t="s">
        <v>308</v>
      </c>
      <c r="G25" s="35" t="s">
        <v>162</v>
      </c>
      <c r="H25" s="12"/>
      <c r="I25" s="47"/>
      <c r="J25" s="47"/>
      <c r="K25" s="47"/>
      <c r="L25" s="38"/>
      <c r="M25" s="52" t="s">
        <v>381</v>
      </c>
      <c r="N25" s="165" t="s">
        <v>694</v>
      </c>
    </row>
    <row r="26" spans="1:14" x14ac:dyDescent="0.25">
      <c r="A26" s="126" t="str">
        <f t="shared" si="0"/>
        <v>Каменск-Уральский1111</v>
      </c>
      <c r="B26" s="23" t="s">
        <v>3</v>
      </c>
      <c r="C26" s="22" t="s">
        <v>13</v>
      </c>
      <c r="D26" s="184" t="s">
        <v>393</v>
      </c>
      <c r="E26" s="23" t="s">
        <v>394</v>
      </c>
      <c r="F26" s="186" t="s">
        <v>395</v>
      </c>
      <c r="G26" s="147" t="s">
        <v>396</v>
      </c>
      <c r="H26" s="40" t="s">
        <v>397</v>
      </c>
      <c r="I26" s="188" t="s">
        <v>398</v>
      </c>
      <c r="J26" s="188" t="s">
        <v>401</v>
      </c>
      <c r="K26" s="188" t="s">
        <v>402</v>
      </c>
      <c r="L26" s="186" t="s">
        <v>420</v>
      </c>
      <c r="M26" s="52" t="s">
        <v>381</v>
      </c>
      <c r="N26" s="157" t="s">
        <v>695</v>
      </c>
    </row>
    <row r="27" spans="1:14" x14ac:dyDescent="0.25">
      <c r="A27" s="126" t="str">
        <f t="shared" si="0"/>
        <v>Курган</v>
      </c>
      <c r="B27" s="23" t="s">
        <v>17</v>
      </c>
      <c r="C27" s="22" t="s">
        <v>16</v>
      </c>
      <c r="D27" s="184" t="s">
        <v>386</v>
      </c>
      <c r="E27" s="184" t="s">
        <v>357</v>
      </c>
      <c r="F27" s="186" t="s">
        <v>384</v>
      </c>
      <c r="G27" s="187" t="s">
        <v>358</v>
      </c>
      <c r="H27" s="40" t="s">
        <v>388</v>
      </c>
      <c r="I27" s="188" t="s">
        <v>383</v>
      </c>
      <c r="J27" s="188" t="s">
        <v>401</v>
      </c>
      <c r="K27" s="188" t="s">
        <v>404</v>
      </c>
      <c r="L27" s="186" t="s">
        <v>706</v>
      </c>
      <c r="M27" s="52" t="s">
        <v>381</v>
      </c>
      <c r="N27" s="157" t="s">
        <v>695</v>
      </c>
    </row>
    <row r="28" spans="1:14" x14ac:dyDescent="0.25">
      <c r="A28" s="126" t="str">
        <f t="shared" si="0"/>
        <v>Курган1</v>
      </c>
      <c r="B28" s="23" t="s">
        <v>17</v>
      </c>
      <c r="C28" s="22" t="s">
        <v>16</v>
      </c>
      <c r="D28" s="184" t="s">
        <v>696</v>
      </c>
      <c r="E28" s="184" t="s">
        <v>697</v>
      </c>
      <c r="F28" s="186" t="s">
        <v>701</v>
      </c>
      <c r="G28" s="147" t="s">
        <v>699</v>
      </c>
      <c r="H28" s="40" t="s">
        <v>698</v>
      </c>
      <c r="I28" s="188" t="s">
        <v>383</v>
      </c>
      <c r="J28" s="188" t="s">
        <v>401</v>
      </c>
      <c r="K28" s="188" t="s">
        <v>402</v>
      </c>
      <c r="L28" s="186" t="s">
        <v>707</v>
      </c>
      <c r="M28" s="52" t="s">
        <v>381</v>
      </c>
      <c r="N28" s="157" t="s">
        <v>695</v>
      </c>
    </row>
    <row r="29" spans="1:14" x14ac:dyDescent="0.25">
      <c r="A29" s="126" t="str">
        <f t="shared" si="0"/>
        <v>Курган11</v>
      </c>
      <c r="B29" s="52" t="s">
        <v>17</v>
      </c>
      <c r="C29" s="53" t="s">
        <v>16</v>
      </c>
      <c r="D29" s="49" t="s">
        <v>389</v>
      </c>
      <c r="E29" s="49" t="s">
        <v>390</v>
      </c>
      <c r="F29" s="48" t="s">
        <v>385</v>
      </c>
      <c r="G29" s="40" t="s">
        <v>392</v>
      </c>
      <c r="H29" s="40" t="s">
        <v>391</v>
      </c>
      <c r="I29" s="48" t="s">
        <v>383</v>
      </c>
      <c r="J29" s="48" t="s">
        <v>401</v>
      </c>
      <c r="K29" s="48" t="s">
        <v>404</v>
      </c>
      <c r="L29" s="48" t="s">
        <v>421</v>
      </c>
      <c r="M29" s="52" t="s">
        <v>381</v>
      </c>
      <c r="N29" s="157" t="s">
        <v>695</v>
      </c>
    </row>
    <row r="30" spans="1:14" x14ac:dyDescent="0.25">
      <c r="A30" s="126" t="str">
        <f t="shared" si="0"/>
        <v>Курган111</v>
      </c>
      <c r="B30" s="30" t="s">
        <v>17</v>
      </c>
      <c r="C30" s="29" t="s">
        <v>16</v>
      </c>
      <c r="D30" s="28" t="s">
        <v>164</v>
      </c>
      <c r="E30" s="30" t="s">
        <v>163</v>
      </c>
      <c r="F30" s="30" t="s">
        <v>308</v>
      </c>
      <c r="G30" s="19" t="s">
        <v>162</v>
      </c>
      <c r="H30" s="12"/>
      <c r="I30" s="189"/>
      <c r="J30" s="189"/>
      <c r="K30" s="189"/>
      <c r="L30" s="30"/>
      <c r="M30" s="52" t="s">
        <v>381</v>
      </c>
      <c r="N30" s="165" t="s">
        <v>694</v>
      </c>
    </row>
    <row r="31" spans="1:14" x14ac:dyDescent="0.25">
      <c r="A31" s="126" t="str">
        <f t="shared" si="0"/>
        <v>Курган1111</v>
      </c>
      <c r="B31" s="52" t="s">
        <v>17</v>
      </c>
      <c r="C31" s="53" t="s">
        <v>16</v>
      </c>
      <c r="D31" s="49" t="s">
        <v>393</v>
      </c>
      <c r="E31" s="52" t="s">
        <v>394</v>
      </c>
      <c r="F31" s="48" t="s">
        <v>395</v>
      </c>
      <c r="G31" s="40" t="s">
        <v>396</v>
      </c>
      <c r="H31" s="40" t="s">
        <v>397</v>
      </c>
      <c r="I31" s="48" t="s">
        <v>398</v>
      </c>
      <c r="J31" s="48" t="s">
        <v>401</v>
      </c>
      <c r="K31" s="48" t="s">
        <v>402</v>
      </c>
      <c r="L31" s="48" t="s">
        <v>420</v>
      </c>
      <c r="M31" s="52" t="s">
        <v>381</v>
      </c>
      <c r="N31" s="157" t="s">
        <v>695</v>
      </c>
    </row>
    <row r="32" spans="1:14" x14ac:dyDescent="0.25">
      <c r="A32" s="126" t="str">
        <f t="shared" si="0"/>
        <v>Магнитогорск</v>
      </c>
      <c r="B32" s="52" t="s">
        <v>10</v>
      </c>
      <c r="C32" s="53" t="s">
        <v>18</v>
      </c>
      <c r="D32" s="49" t="s">
        <v>386</v>
      </c>
      <c r="E32" s="49" t="s">
        <v>357</v>
      </c>
      <c r="F32" s="48" t="s">
        <v>384</v>
      </c>
      <c r="G32" s="47" t="s">
        <v>358</v>
      </c>
      <c r="H32" s="40" t="s">
        <v>388</v>
      </c>
      <c r="I32" s="48" t="s">
        <v>383</v>
      </c>
      <c r="J32" s="48" t="s">
        <v>401</v>
      </c>
      <c r="K32" s="48" t="s">
        <v>404</v>
      </c>
      <c r="L32" s="186" t="s">
        <v>706</v>
      </c>
      <c r="M32" s="52" t="s">
        <v>381</v>
      </c>
      <c r="N32" s="157" t="s">
        <v>695</v>
      </c>
    </row>
    <row r="33" spans="1:14" x14ac:dyDescent="0.25">
      <c r="A33" s="126" t="str">
        <f t="shared" si="0"/>
        <v>Магнитогорск1</v>
      </c>
      <c r="B33" s="52" t="s">
        <v>10</v>
      </c>
      <c r="C33" s="53" t="s">
        <v>18</v>
      </c>
      <c r="D33" s="49" t="s">
        <v>696</v>
      </c>
      <c r="E33" s="49" t="s">
        <v>697</v>
      </c>
      <c r="F33" s="48" t="s">
        <v>701</v>
      </c>
      <c r="G33" s="40" t="s">
        <v>699</v>
      </c>
      <c r="H33" s="40" t="s">
        <v>698</v>
      </c>
      <c r="I33" s="48" t="s">
        <v>383</v>
      </c>
      <c r="J33" s="48" t="s">
        <v>401</v>
      </c>
      <c r="K33" s="48" t="s">
        <v>402</v>
      </c>
      <c r="L33" s="186" t="s">
        <v>707</v>
      </c>
      <c r="M33" s="52" t="s">
        <v>381</v>
      </c>
      <c r="N33" s="157" t="s">
        <v>695</v>
      </c>
    </row>
    <row r="34" spans="1:14" x14ac:dyDescent="0.25">
      <c r="A34" s="126" t="str">
        <f t="shared" si="0"/>
        <v>Магнитогорск11</v>
      </c>
      <c r="B34" s="26" t="s">
        <v>10</v>
      </c>
      <c r="C34" s="26" t="s">
        <v>18</v>
      </c>
      <c r="D34" s="25" t="s">
        <v>256</v>
      </c>
      <c r="E34" s="185"/>
      <c r="F34" s="26" t="s">
        <v>257</v>
      </c>
      <c r="G34" s="19" t="s">
        <v>258</v>
      </c>
      <c r="H34" s="12"/>
      <c r="I34" s="189"/>
      <c r="J34" s="189"/>
      <c r="K34" s="189"/>
      <c r="L34" s="26"/>
      <c r="M34" s="52" t="s">
        <v>381</v>
      </c>
      <c r="N34" s="165" t="s">
        <v>694</v>
      </c>
    </row>
    <row r="35" spans="1:14" x14ac:dyDescent="0.25">
      <c r="A35" s="126" t="str">
        <f t="shared" si="0"/>
        <v>Магнитогорск111</v>
      </c>
      <c r="B35" s="52" t="s">
        <v>10</v>
      </c>
      <c r="C35" s="53" t="s">
        <v>18</v>
      </c>
      <c r="D35" s="49" t="s">
        <v>389</v>
      </c>
      <c r="E35" s="49" t="s">
        <v>390</v>
      </c>
      <c r="F35" s="48" t="s">
        <v>385</v>
      </c>
      <c r="G35" s="40" t="s">
        <v>392</v>
      </c>
      <c r="H35" s="40" t="s">
        <v>391</v>
      </c>
      <c r="I35" s="48" t="s">
        <v>383</v>
      </c>
      <c r="J35" s="48" t="s">
        <v>401</v>
      </c>
      <c r="K35" s="48" t="s">
        <v>404</v>
      </c>
      <c r="L35" s="48" t="s">
        <v>421</v>
      </c>
      <c r="M35" s="52" t="s">
        <v>381</v>
      </c>
      <c r="N35" s="157" t="s">
        <v>695</v>
      </c>
    </row>
    <row r="36" spans="1:14" x14ac:dyDescent="0.25">
      <c r="A36" s="126" t="str">
        <f t="shared" si="0"/>
        <v>Магнитогорск1111</v>
      </c>
      <c r="B36" s="30" t="s">
        <v>10</v>
      </c>
      <c r="C36" s="29" t="s">
        <v>18</v>
      </c>
      <c r="D36" s="28" t="s">
        <v>164</v>
      </c>
      <c r="E36" s="30" t="s">
        <v>163</v>
      </c>
      <c r="F36" s="30" t="s">
        <v>308</v>
      </c>
      <c r="G36" s="19" t="s">
        <v>162</v>
      </c>
      <c r="H36" s="12"/>
      <c r="I36" s="189"/>
      <c r="J36" s="189"/>
      <c r="K36" s="189"/>
      <c r="L36" s="30"/>
      <c r="M36" s="52" t="s">
        <v>381</v>
      </c>
      <c r="N36" s="165" t="s">
        <v>694</v>
      </c>
    </row>
    <row r="37" spans="1:14" x14ac:dyDescent="0.25">
      <c r="A37" s="126" t="str">
        <f t="shared" si="0"/>
        <v>Магнитогорск11111</v>
      </c>
      <c r="B37" s="52" t="s">
        <v>10</v>
      </c>
      <c r="C37" s="53" t="s">
        <v>18</v>
      </c>
      <c r="D37" s="49" t="s">
        <v>393</v>
      </c>
      <c r="E37" s="52" t="s">
        <v>394</v>
      </c>
      <c r="F37" s="48" t="s">
        <v>395</v>
      </c>
      <c r="G37" s="40" t="s">
        <v>396</v>
      </c>
      <c r="H37" s="40" t="s">
        <v>397</v>
      </c>
      <c r="I37" s="48" t="s">
        <v>398</v>
      </c>
      <c r="J37" s="48" t="s">
        <v>401</v>
      </c>
      <c r="K37" s="48" t="s">
        <v>402</v>
      </c>
      <c r="L37" s="48" t="s">
        <v>420</v>
      </c>
      <c r="M37" s="52" t="s">
        <v>381</v>
      </c>
      <c r="N37" s="157" t="s">
        <v>695</v>
      </c>
    </row>
    <row r="38" spans="1:14" x14ac:dyDescent="0.25">
      <c r="A38" s="126" t="str">
        <f t="shared" si="0"/>
        <v>Нижневартовск</v>
      </c>
      <c r="B38" s="52" t="s">
        <v>3</v>
      </c>
      <c r="C38" s="53" t="s">
        <v>19</v>
      </c>
      <c r="D38" s="49" t="s">
        <v>386</v>
      </c>
      <c r="E38" s="49" t="s">
        <v>357</v>
      </c>
      <c r="F38" s="48" t="s">
        <v>384</v>
      </c>
      <c r="G38" s="47" t="s">
        <v>358</v>
      </c>
      <c r="H38" s="40" t="s">
        <v>388</v>
      </c>
      <c r="I38" s="48" t="s">
        <v>383</v>
      </c>
      <c r="J38" s="48" t="s">
        <v>401</v>
      </c>
      <c r="K38" s="48" t="s">
        <v>404</v>
      </c>
      <c r="L38" s="186" t="s">
        <v>706</v>
      </c>
      <c r="M38" s="52" t="s">
        <v>381</v>
      </c>
      <c r="N38" s="157" t="s">
        <v>695</v>
      </c>
    </row>
    <row r="39" spans="1:14" x14ac:dyDescent="0.25">
      <c r="A39" s="126" t="str">
        <f t="shared" si="0"/>
        <v>Нижневартовск1</v>
      </c>
      <c r="B39" s="52" t="s">
        <v>3</v>
      </c>
      <c r="C39" s="53" t="s">
        <v>19</v>
      </c>
      <c r="D39" s="49" t="s">
        <v>696</v>
      </c>
      <c r="E39" s="49" t="s">
        <v>697</v>
      </c>
      <c r="F39" s="48" t="s">
        <v>701</v>
      </c>
      <c r="G39" s="40" t="s">
        <v>699</v>
      </c>
      <c r="H39" s="40" t="s">
        <v>698</v>
      </c>
      <c r="I39" s="48" t="s">
        <v>383</v>
      </c>
      <c r="J39" s="48" t="s">
        <v>401</v>
      </c>
      <c r="K39" s="48" t="s">
        <v>402</v>
      </c>
      <c r="L39" s="186" t="s">
        <v>707</v>
      </c>
      <c r="M39" s="52" t="s">
        <v>381</v>
      </c>
      <c r="N39" s="157" t="s">
        <v>695</v>
      </c>
    </row>
    <row r="40" spans="1:14" x14ac:dyDescent="0.25">
      <c r="A40" s="126" t="str">
        <f t="shared" si="0"/>
        <v>Нижневартовск11</v>
      </c>
      <c r="B40" s="52" t="s">
        <v>3</v>
      </c>
      <c r="C40" s="53" t="s">
        <v>19</v>
      </c>
      <c r="D40" s="49" t="s">
        <v>389</v>
      </c>
      <c r="E40" s="49" t="s">
        <v>390</v>
      </c>
      <c r="F40" s="48" t="s">
        <v>385</v>
      </c>
      <c r="G40" s="40" t="s">
        <v>392</v>
      </c>
      <c r="H40" s="40" t="s">
        <v>391</v>
      </c>
      <c r="I40" s="48" t="s">
        <v>383</v>
      </c>
      <c r="J40" s="48" t="s">
        <v>401</v>
      </c>
      <c r="K40" s="48" t="s">
        <v>404</v>
      </c>
      <c r="L40" s="48" t="s">
        <v>421</v>
      </c>
      <c r="M40" s="52" t="s">
        <v>381</v>
      </c>
      <c r="N40" s="157" t="s">
        <v>695</v>
      </c>
    </row>
    <row r="41" spans="1:14" x14ac:dyDescent="0.25">
      <c r="A41" s="126" t="str">
        <f t="shared" si="0"/>
        <v>Нижневартовск111</v>
      </c>
      <c r="B41" s="52" t="s">
        <v>3</v>
      </c>
      <c r="C41" s="53" t="s">
        <v>19</v>
      </c>
      <c r="D41" s="49" t="s">
        <v>393</v>
      </c>
      <c r="E41" s="52" t="s">
        <v>394</v>
      </c>
      <c r="F41" s="48" t="s">
        <v>395</v>
      </c>
      <c r="G41" s="40" t="s">
        <v>396</v>
      </c>
      <c r="H41" s="40" t="s">
        <v>397</v>
      </c>
      <c r="I41" s="48" t="s">
        <v>398</v>
      </c>
      <c r="J41" s="48" t="s">
        <v>401</v>
      </c>
      <c r="K41" s="48" t="s">
        <v>402</v>
      </c>
      <c r="L41" s="48" t="s">
        <v>420</v>
      </c>
      <c r="M41" s="52" t="s">
        <v>381</v>
      </c>
      <c r="N41" s="157" t="s">
        <v>695</v>
      </c>
    </row>
    <row r="42" spans="1:14" ht="30" x14ac:dyDescent="0.25">
      <c r="A42" s="126" t="str">
        <f t="shared" si="0"/>
        <v>Нижневартовск1111</v>
      </c>
      <c r="B42" s="28" t="s">
        <v>305</v>
      </c>
      <c r="C42" s="29" t="s">
        <v>19</v>
      </c>
      <c r="D42" s="28" t="s">
        <v>164</v>
      </c>
      <c r="E42" s="30" t="s">
        <v>163</v>
      </c>
      <c r="F42" s="30" t="s">
        <v>308</v>
      </c>
      <c r="G42" s="19" t="s">
        <v>162</v>
      </c>
      <c r="H42" s="12"/>
      <c r="I42" s="189"/>
      <c r="J42" s="189"/>
      <c r="K42" s="189"/>
      <c r="L42" s="30"/>
      <c r="M42" s="52" t="s">
        <v>381</v>
      </c>
      <c r="N42" s="165" t="s">
        <v>694</v>
      </c>
    </row>
    <row r="43" spans="1:14" x14ac:dyDescent="0.25">
      <c r="A43" s="126" t="str">
        <f t="shared" si="0"/>
        <v>Нижний Тагил</v>
      </c>
      <c r="B43" s="52" t="s">
        <v>3</v>
      </c>
      <c r="C43" s="53" t="s">
        <v>68</v>
      </c>
      <c r="D43" s="49" t="s">
        <v>386</v>
      </c>
      <c r="E43" s="49" t="s">
        <v>357</v>
      </c>
      <c r="F43" s="48" t="s">
        <v>384</v>
      </c>
      <c r="G43" s="47" t="s">
        <v>358</v>
      </c>
      <c r="H43" s="40" t="s">
        <v>388</v>
      </c>
      <c r="I43" s="48" t="s">
        <v>383</v>
      </c>
      <c r="J43" s="48" t="s">
        <v>401</v>
      </c>
      <c r="K43" s="48" t="s">
        <v>404</v>
      </c>
      <c r="L43" s="186" t="s">
        <v>706</v>
      </c>
      <c r="M43" s="52" t="s">
        <v>381</v>
      </c>
      <c r="N43" s="157" t="s">
        <v>695</v>
      </c>
    </row>
    <row r="44" spans="1:14" x14ac:dyDescent="0.25">
      <c r="A44" s="126" t="str">
        <f t="shared" si="0"/>
        <v>Нижний Тагил1</v>
      </c>
      <c r="B44" s="52" t="s">
        <v>3</v>
      </c>
      <c r="C44" s="53" t="s">
        <v>68</v>
      </c>
      <c r="D44" s="49" t="s">
        <v>696</v>
      </c>
      <c r="E44" s="49" t="s">
        <v>697</v>
      </c>
      <c r="F44" s="48" t="s">
        <v>701</v>
      </c>
      <c r="G44" s="40" t="s">
        <v>699</v>
      </c>
      <c r="H44" s="40" t="s">
        <v>698</v>
      </c>
      <c r="I44" s="48" t="s">
        <v>383</v>
      </c>
      <c r="J44" s="48" t="s">
        <v>401</v>
      </c>
      <c r="K44" s="48" t="s">
        <v>402</v>
      </c>
      <c r="L44" s="186" t="s">
        <v>707</v>
      </c>
      <c r="M44" s="52" t="s">
        <v>381</v>
      </c>
      <c r="N44" s="157" t="s">
        <v>695</v>
      </c>
    </row>
    <row r="45" spans="1:14" x14ac:dyDescent="0.25">
      <c r="A45" s="126" t="str">
        <f t="shared" si="0"/>
        <v>Нижний Тагил11</v>
      </c>
      <c r="B45" s="52" t="s">
        <v>3</v>
      </c>
      <c r="C45" s="53" t="s">
        <v>68</v>
      </c>
      <c r="D45" s="49" t="s">
        <v>389</v>
      </c>
      <c r="E45" s="49" t="s">
        <v>390</v>
      </c>
      <c r="F45" s="48" t="s">
        <v>385</v>
      </c>
      <c r="G45" s="40" t="s">
        <v>392</v>
      </c>
      <c r="H45" s="40" t="s">
        <v>391</v>
      </c>
      <c r="I45" s="48" t="s">
        <v>383</v>
      </c>
      <c r="J45" s="48" t="s">
        <v>401</v>
      </c>
      <c r="K45" s="48" t="s">
        <v>404</v>
      </c>
      <c r="L45" s="48" t="s">
        <v>421</v>
      </c>
      <c r="M45" s="52" t="s">
        <v>381</v>
      </c>
      <c r="N45" s="157" t="s">
        <v>695</v>
      </c>
    </row>
    <row r="46" spans="1:14" x14ac:dyDescent="0.25">
      <c r="A46" s="126" t="str">
        <f t="shared" si="0"/>
        <v>Нижний Тагил111</v>
      </c>
      <c r="B46" s="52" t="s">
        <v>3</v>
      </c>
      <c r="C46" s="53" t="s">
        <v>68</v>
      </c>
      <c r="D46" s="49" t="s">
        <v>393</v>
      </c>
      <c r="E46" s="52" t="s">
        <v>394</v>
      </c>
      <c r="F46" s="48" t="s">
        <v>395</v>
      </c>
      <c r="G46" s="40" t="s">
        <v>396</v>
      </c>
      <c r="H46" s="40" t="s">
        <v>397</v>
      </c>
      <c r="I46" s="48" t="s">
        <v>398</v>
      </c>
      <c r="J46" s="48" t="s">
        <v>401</v>
      </c>
      <c r="K46" s="48" t="s">
        <v>402</v>
      </c>
      <c r="L46" s="48" t="s">
        <v>420</v>
      </c>
      <c r="M46" s="52" t="s">
        <v>381</v>
      </c>
      <c r="N46" s="157" t="s">
        <v>695</v>
      </c>
    </row>
    <row r="47" spans="1:14" x14ac:dyDescent="0.25">
      <c r="A47" s="126" t="str">
        <f t="shared" si="0"/>
        <v>Нижний Тагил1111</v>
      </c>
      <c r="B47" s="26" t="s">
        <v>3</v>
      </c>
      <c r="C47" s="26" t="s">
        <v>68</v>
      </c>
      <c r="D47" s="25" t="s">
        <v>272</v>
      </c>
      <c r="E47" s="26" t="s">
        <v>273</v>
      </c>
      <c r="F47" s="26" t="s">
        <v>322</v>
      </c>
      <c r="G47" s="19" t="s">
        <v>274</v>
      </c>
      <c r="H47" s="12"/>
      <c r="I47" s="189"/>
      <c r="J47" s="189"/>
      <c r="K47" s="189"/>
      <c r="L47" s="26"/>
      <c r="M47" s="52" t="s">
        <v>381</v>
      </c>
      <c r="N47" s="165" t="s">
        <v>694</v>
      </c>
    </row>
    <row r="48" spans="1:14" x14ac:dyDescent="0.25">
      <c r="A48" s="126" t="str">
        <f t="shared" si="0"/>
        <v>Нижняя Тура</v>
      </c>
      <c r="B48" s="52" t="s">
        <v>3</v>
      </c>
      <c r="C48" s="53" t="s">
        <v>24</v>
      </c>
      <c r="D48" s="49" t="s">
        <v>386</v>
      </c>
      <c r="E48" s="49" t="s">
        <v>357</v>
      </c>
      <c r="F48" s="48" t="s">
        <v>384</v>
      </c>
      <c r="G48" s="47" t="s">
        <v>358</v>
      </c>
      <c r="H48" s="40" t="s">
        <v>388</v>
      </c>
      <c r="I48" s="48" t="s">
        <v>383</v>
      </c>
      <c r="J48" s="48" t="s">
        <v>401</v>
      </c>
      <c r="K48" s="48" t="s">
        <v>404</v>
      </c>
      <c r="L48" s="186" t="s">
        <v>706</v>
      </c>
      <c r="M48" s="52" t="s">
        <v>381</v>
      </c>
      <c r="N48" s="157" t="s">
        <v>695</v>
      </c>
    </row>
    <row r="49" spans="1:14" x14ac:dyDescent="0.25">
      <c r="A49" s="126" t="str">
        <f t="shared" si="0"/>
        <v>Нижняя Тура1</v>
      </c>
      <c r="B49" s="52" t="s">
        <v>3</v>
      </c>
      <c r="C49" s="53" t="s">
        <v>24</v>
      </c>
      <c r="D49" s="49" t="s">
        <v>696</v>
      </c>
      <c r="E49" s="49" t="s">
        <v>697</v>
      </c>
      <c r="F49" s="48" t="s">
        <v>701</v>
      </c>
      <c r="G49" s="40" t="s">
        <v>699</v>
      </c>
      <c r="H49" s="40" t="s">
        <v>698</v>
      </c>
      <c r="I49" s="48" t="s">
        <v>383</v>
      </c>
      <c r="J49" s="48" t="s">
        <v>401</v>
      </c>
      <c r="K49" s="48" t="s">
        <v>402</v>
      </c>
      <c r="L49" s="186" t="s">
        <v>707</v>
      </c>
      <c r="M49" s="52" t="s">
        <v>381</v>
      </c>
      <c r="N49" s="157" t="s">
        <v>695</v>
      </c>
    </row>
    <row r="50" spans="1:14" x14ac:dyDescent="0.25">
      <c r="A50" s="126" t="str">
        <f t="shared" si="0"/>
        <v>Нижняя Тура11</v>
      </c>
      <c r="B50" s="52" t="s">
        <v>3</v>
      </c>
      <c r="C50" s="53" t="s">
        <v>24</v>
      </c>
      <c r="D50" s="49" t="s">
        <v>389</v>
      </c>
      <c r="E50" s="49" t="s">
        <v>390</v>
      </c>
      <c r="F50" s="48" t="s">
        <v>385</v>
      </c>
      <c r="G50" s="40" t="s">
        <v>392</v>
      </c>
      <c r="H50" s="40" t="s">
        <v>391</v>
      </c>
      <c r="I50" s="48" t="s">
        <v>383</v>
      </c>
      <c r="J50" s="48" t="s">
        <v>401</v>
      </c>
      <c r="K50" s="48" t="s">
        <v>404</v>
      </c>
      <c r="L50" s="48" t="s">
        <v>421</v>
      </c>
      <c r="M50" s="52" t="s">
        <v>381</v>
      </c>
      <c r="N50" s="157" t="s">
        <v>695</v>
      </c>
    </row>
    <row r="51" spans="1:14" x14ac:dyDescent="0.25">
      <c r="A51" s="126" t="str">
        <f t="shared" si="0"/>
        <v>Нижняя Тура111</v>
      </c>
      <c r="B51" s="30" t="s">
        <v>3</v>
      </c>
      <c r="C51" s="29" t="s">
        <v>24</v>
      </c>
      <c r="D51" s="28" t="s">
        <v>164</v>
      </c>
      <c r="E51" s="30" t="s">
        <v>163</v>
      </c>
      <c r="F51" s="30" t="s">
        <v>308</v>
      </c>
      <c r="G51" s="19" t="s">
        <v>162</v>
      </c>
      <c r="H51" s="12"/>
      <c r="I51" s="189"/>
      <c r="J51" s="189"/>
      <c r="K51" s="189"/>
      <c r="L51" s="30"/>
      <c r="M51" s="52" t="s">
        <v>381</v>
      </c>
      <c r="N51" s="165" t="s">
        <v>694</v>
      </c>
    </row>
    <row r="52" spans="1:14" x14ac:dyDescent="0.25">
      <c r="A52" s="126" t="str">
        <f t="shared" si="0"/>
        <v>Нижняя Тура1111</v>
      </c>
      <c r="B52" s="52" t="s">
        <v>3</v>
      </c>
      <c r="C52" s="53" t="s">
        <v>24</v>
      </c>
      <c r="D52" s="49" t="s">
        <v>393</v>
      </c>
      <c r="E52" s="52" t="s">
        <v>394</v>
      </c>
      <c r="F52" s="48" t="s">
        <v>395</v>
      </c>
      <c r="G52" s="40" t="s">
        <v>396</v>
      </c>
      <c r="H52" s="40" t="s">
        <v>397</v>
      </c>
      <c r="I52" s="48" t="s">
        <v>398</v>
      </c>
      <c r="J52" s="48" t="s">
        <v>401</v>
      </c>
      <c r="K52" s="48" t="s">
        <v>402</v>
      </c>
      <c r="L52" s="48" t="s">
        <v>420</v>
      </c>
      <c r="M52" s="52" t="s">
        <v>381</v>
      </c>
      <c r="N52" s="157" t="s">
        <v>695</v>
      </c>
    </row>
    <row r="53" spans="1:14" x14ac:dyDescent="0.25">
      <c r="A53" s="126" t="str">
        <f t="shared" si="0"/>
        <v>Первоуральск</v>
      </c>
      <c r="B53" s="52" t="s">
        <v>3</v>
      </c>
      <c r="C53" s="53" t="s">
        <v>23</v>
      </c>
      <c r="D53" s="49" t="s">
        <v>386</v>
      </c>
      <c r="E53" s="49" t="s">
        <v>357</v>
      </c>
      <c r="F53" s="48" t="s">
        <v>384</v>
      </c>
      <c r="G53" s="47" t="s">
        <v>358</v>
      </c>
      <c r="H53" s="40" t="s">
        <v>388</v>
      </c>
      <c r="I53" s="48" t="s">
        <v>383</v>
      </c>
      <c r="J53" s="48" t="s">
        <v>401</v>
      </c>
      <c r="K53" s="48" t="s">
        <v>404</v>
      </c>
      <c r="L53" s="186" t="s">
        <v>706</v>
      </c>
      <c r="M53" s="52" t="s">
        <v>381</v>
      </c>
      <c r="N53" s="157" t="s">
        <v>695</v>
      </c>
    </row>
    <row r="54" spans="1:14" x14ac:dyDescent="0.25">
      <c r="A54" s="126" t="str">
        <f t="shared" si="0"/>
        <v>Первоуральск1</v>
      </c>
      <c r="B54" s="52" t="s">
        <v>3</v>
      </c>
      <c r="C54" s="53" t="s">
        <v>23</v>
      </c>
      <c r="D54" s="49" t="s">
        <v>696</v>
      </c>
      <c r="E54" s="49" t="s">
        <v>697</v>
      </c>
      <c r="F54" s="48" t="s">
        <v>701</v>
      </c>
      <c r="G54" s="40" t="s">
        <v>699</v>
      </c>
      <c r="H54" s="40" t="s">
        <v>698</v>
      </c>
      <c r="I54" s="48" t="s">
        <v>383</v>
      </c>
      <c r="J54" s="48" t="s">
        <v>401</v>
      </c>
      <c r="K54" s="48" t="s">
        <v>402</v>
      </c>
      <c r="L54" s="186" t="s">
        <v>707</v>
      </c>
      <c r="M54" s="52" t="s">
        <v>381</v>
      </c>
      <c r="N54" s="157" t="s">
        <v>695</v>
      </c>
    </row>
    <row r="55" spans="1:14" x14ac:dyDescent="0.25">
      <c r="A55" s="126" t="str">
        <f t="shared" si="0"/>
        <v>Первоуральск11</v>
      </c>
      <c r="B55" s="52" t="s">
        <v>3</v>
      </c>
      <c r="C55" s="53" t="s">
        <v>23</v>
      </c>
      <c r="D55" s="49" t="s">
        <v>389</v>
      </c>
      <c r="E55" s="49" t="s">
        <v>390</v>
      </c>
      <c r="F55" s="48" t="s">
        <v>385</v>
      </c>
      <c r="G55" s="40" t="s">
        <v>392</v>
      </c>
      <c r="H55" s="40" t="s">
        <v>391</v>
      </c>
      <c r="I55" s="48" t="s">
        <v>383</v>
      </c>
      <c r="J55" s="48" t="s">
        <v>401</v>
      </c>
      <c r="K55" s="48" t="s">
        <v>404</v>
      </c>
      <c r="L55" s="48" t="s">
        <v>421</v>
      </c>
      <c r="M55" s="52" t="s">
        <v>381</v>
      </c>
      <c r="N55" s="157" t="s">
        <v>695</v>
      </c>
    </row>
    <row r="56" spans="1:14" x14ac:dyDescent="0.25">
      <c r="A56" s="126" t="str">
        <f t="shared" si="0"/>
        <v>Первоуральск111</v>
      </c>
      <c r="B56" s="30" t="s">
        <v>3</v>
      </c>
      <c r="C56" s="29" t="s">
        <v>23</v>
      </c>
      <c r="D56" s="28" t="s">
        <v>164</v>
      </c>
      <c r="E56" s="30" t="s">
        <v>163</v>
      </c>
      <c r="F56" s="30" t="s">
        <v>308</v>
      </c>
      <c r="G56" s="19" t="s">
        <v>162</v>
      </c>
      <c r="H56" s="12"/>
      <c r="I56" s="189"/>
      <c r="J56" s="189"/>
      <c r="K56" s="189"/>
      <c r="L56" s="30"/>
      <c r="M56" s="52" t="s">
        <v>381</v>
      </c>
      <c r="N56" s="165" t="s">
        <v>694</v>
      </c>
    </row>
    <row r="57" spans="1:14" x14ac:dyDescent="0.25">
      <c r="A57" s="126" t="str">
        <f t="shared" si="0"/>
        <v>Первоуральск1111</v>
      </c>
      <c r="B57" s="52" t="s">
        <v>3</v>
      </c>
      <c r="C57" s="53" t="s">
        <v>23</v>
      </c>
      <c r="D57" s="49" t="s">
        <v>393</v>
      </c>
      <c r="E57" s="52" t="s">
        <v>394</v>
      </c>
      <c r="F57" s="48" t="s">
        <v>395</v>
      </c>
      <c r="G57" s="40" t="s">
        <v>396</v>
      </c>
      <c r="H57" s="40" t="s">
        <v>397</v>
      </c>
      <c r="I57" s="48" t="s">
        <v>398</v>
      </c>
      <c r="J57" s="48" t="s">
        <v>401</v>
      </c>
      <c r="K57" s="48" t="s">
        <v>402</v>
      </c>
      <c r="L57" s="48" t="s">
        <v>420</v>
      </c>
      <c r="M57" s="52" t="s">
        <v>381</v>
      </c>
      <c r="N57" s="157" t="s">
        <v>695</v>
      </c>
    </row>
    <row r="58" spans="1:14" x14ac:dyDescent="0.25">
      <c r="A58" s="126" t="str">
        <f t="shared" si="0"/>
        <v>Серов</v>
      </c>
      <c r="B58" s="52" t="s">
        <v>3</v>
      </c>
      <c r="C58" s="53" t="s">
        <v>25</v>
      </c>
      <c r="D58" s="49" t="s">
        <v>386</v>
      </c>
      <c r="E58" s="49" t="s">
        <v>357</v>
      </c>
      <c r="F58" s="48" t="s">
        <v>384</v>
      </c>
      <c r="G58" s="47" t="s">
        <v>358</v>
      </c>
      <c r="H58" s="40" t="s">
        <v>388</v>
      </c>
      <c r="I58" s="48" t="s">
        <v>383</v>
      </c>
      <c r="J58" s="48" t="s">
        <v>401</v>
      </c>
      <c r="K58" s="48" t="s">
        <v>404</v>
      </c>
      <c r="L58" s="186" t="s">
        <v>706</v>
      </c>
      <c r="M58" s="52" t="s">
        <v>381</v>
      </c>
      <c r="N58" s="157" t="s">
        <v>695</v>
      </c>
    </row>
    <row r="59" spans="1:14" x14ac:dyDescent="0.25">
      <c r="A59" s="126" t="str">
        <f t="shared" si="0"/>
        <v>Серов1</v>
      </c>
      <c r="B59" s="52" t="s">
        <v>3</v>
      </c>
      <c r="C59" s="53" t="s">
        <v>25</v>
      </c>
      <c r="D59" s="49" t="s">
        <v>696</v>
      </c>
      <c r="E59" s="49" t="s">
        <v>697</v>
      </c>
      <c r="F59" s="48" t="s">
        <v>701</v>
      </c>
      <c r="G59" s="40" t="s">
        <v>699</v>
      </c>
      <c r="H59" s="40" t="s">
        <v>698</v>
      </c>
      <c r="I59" s="48" t="s">
        <v>383</v>
      </c>
      <c r="J59" s="48" t="s">
        <v>401</v>
      </c>
      <c r="K59" s="48" t="s">
        <v>402</v>
      </c>
      <c r="L59" s="186" t="s">
        <v>707</v>
      </c>
      <c r="M59" s="52" t="s">
        <v>381</v>
      </c>
      <c r="N59" s="157" t="s">
        <v>695</v>
      </c>
    </row>
    <row r="60" spans="1:14" x14ac:dyDescent="0.25">
      <c r="A60" s="126" t="str">
        <f t="shared" si="0"/>
        <v>Серов11</v>
      </c>
      <c r="B60" s="26" t="s">
        <v>3</v>
      </c>
      <c r="C60" s="26" t="s">
        <v>25</v>
      </c>
      <c r="D60" s="25" t="s">
        <v>243</v>
      </c>
      <c r="E60" s="26" t="s">
        <v>244</v>
      </c>
      <c r="F60" s="26" t="s">
        <v>323</v>
      </c>
      <c r="G60" s="19" t="s">
        <v>245</v>
      </c>
      <c r="H60" s="12"/>
      <c r="I60" s="189"/>
      <c r="J60" s="189"/>
      <c r="K60" s="189"/>
      <c r="L60" s="26"/>
      <c r="M60" s="52" t="s">
        <v>381</v>
      </c>
      <c r="N60" s="165" t="s">
        <v>694</v>
      </c>
    </row>
    <row r="61" spans="1:14" x14ac:dyDescent="0.25">
      <c r="A61" s="126" t="str">
        <f t="shared" si="0"/>
        <v>Серов111</v>
      </c>
      <c r="B61" s="52" t="s">
        <v>3</v>
      </c>
      <c r="C61" s="53" t="s">
        <v>25</v>
      </c>
      <c r="D61" s="49" t="s">
        <v>389</v>
      </c>
      <c r="E61" s="49" t="s">
        <v>390</v>
      </c>
      <c r="F61" s="48" t="s">
        <v>385</v>
      </c>
      <c r="G61" s="40" t="s">
        <v>392</v>
      </c>
      <c r="H61" s="40" t="s">
        <v>391</v>
      </c>
      <c r="I61" s="48" t="s">
        <v>383</v>
      </c>
      <c r="J61" s="48" t="s">
        <v>401</v>
      </c>
      <c r="K61" s="48" t="s">
        <v>404</v>
      </c>
      <c r="L61" s="48" t="s">
        <v>421</v>
      </c>
      <c r="M61" s="52" t="s">
        <v>381</v>
      </c>
      <c r="N61" s="157" t="s">
        <v>695</v>
      </c>
    </row>
    <row r="62" spans="1:14" x14ac:dyDescent="0.25">
      <c r="A62" s="126" t="str">
        <f t="shared" si="0"/>
        <v>Серов1111</v>
      </c>
      <c r="B62" s="30" t="s">
        <v>3</v>
      </c>
      <c r="C62" s="29" t="s">
        <v>25</v>
      </c>
      <c r="D62" s="28" t="s">
        <v>164</v>
      </c>
      <c r="E62" s="30" t="s">
        <v>163</v>
      </c>
      <c r="F62" s="30" t="s">
        <v>308</v>
      </c>
      <c r="G62" s="19" t="s">
        <v>162</v>
      </c>
      <c r="H62" s="12"/>
      <c r="I62" s="189"/>
      <c r="J62" s="189"/>
      <c r="K62" s="189"/>
      <c r="L62" s="30"/>
      <c r="M62" s="52" t="s">
        <v>381</v>
      </c>
      <c r="N62" s="165" t="s">
        <v>694</v>
      </c>
    </row>
    <row r="63" spans="1:14" x14ac:dyDescent="0.25">
      <c r="A63" s="126" t="str">
        <f t="shared" si="0"/>
        <v>Серов11111</v>
      </c>
      <c r="B63" s="52" t="s">
        <v>3</v>
      </c>
      <c r="C63" s="53" t="s">
        <v>25</v>
      </c>
      <c r="D63" s="49" t="s">
        <v>393</v>
      </c>
      <c r="E63" s="52" t="s">
        <v>394</v>
      </c>
      <c r="F63" s="48" t="s">
        <v>395</v>
      </c>
      <c r="G63" s="40" t="s">
        <v>396</v>
      </c>
      <c r="H63" s="40" t="s">
        <v>397</v>
      </c>
      <c r="I63" s="48" t="s">
        <v>398</v>
      </c>
      <c r="J63" s="48" t="s">
        <v>401</v>
      </c>
      <c r="K63" s="48" t="s">
        <v>402</v>
      </c>
      <c r="L63" s="48" t="s">
        <v>420</v>
      </c>
      <c r="M63" s="52" t="s">
        <v>381</v>
      </c>
      <c r="N63" s="157" t="s">
        <v>695</v>
      </c>
    </row>
    <row r="64" spans="1:14" x14ac:dyDescent="0.25">
      <c r="A64" s="126" t="str">
        <f t="shared" si="0"/>
        <v>Сургут</v>
      </c>
      <c r="B64" s="52" t="s">
        <v>305</v>
      </c>
      <c r="C64" s="53" t="s">
        <v>27</v>
      </c>
      <c r="D64" s="49" t="s">
        <v>386</v>
      </c>
      <c r="E64" s="49" t="s">
        <v>357</v>
      </c>
      <c r="F64" s="48" t="s">
        <v>384</v>
      </c>
      <c r="G64" s="47" t="s">
        <v>358</v>
      </c>
      <c r="H64" s="40" t="s">
        <v>388</v>
      </c>
      <c r="I64" s="48" t="s">
        <v>383</v>
      </c>
      <c r="J64" s="48" t="s">
        <v>401</v>
      </c>
      <c r="K64" s="48" t="s">
        <v>404</v>
      </c>
      <c r="L64" s="186" t="s">
        <v>706</v>
      </c>
      <c r="M64" s="52" t="s">
        <v>381</v>
      </c>
      <c r="N64" s="157" t="s">
        <v>695</v>
      </c>
    </row>
    <row r="65" spans="1:14" x14ac:dyDescent="0.25">
      <c r="A65" s="126" t="str">
        <f t="shared" ref="A65:A66" si="1">IF(C65=C64,CONCATENATE(A64,1),C65)</f>
        <v>Сургут1</v>
      </c>
      <c r="B65" s="52" t="s">
        <v>305</v>
      </c>
      <c r="C65" s="53" t="s">
        <v>27</v>
      </c>
      <c r="D65" s="49" t="s">
        <v>696</v>
      </c>
      <c r="E65" s="49" t="s">
        <v>697</v>
      </c>
      <c r="F65" s="48" t="s">
        <v>701</v>
      </c>
      <c r="G65" s="40" t="s">
        <v>699</v>
      </c>
      <c r="H65" s="40" t="s">
        <v>698</v>
      </c>
      <c r="I65" s="48" t="s">
        <v>383</v>
      </c>
      <c r="J65" s="48" t="s">
        <v>401</v>
      </c>
      <c r="K65" s="48" t="s">
        <v>402</v>
      </c>
      <c r="L65" s="186" t="s">
        <v>707</v>
      </c>
      <c r="M65" s="52" t="s">
        <v>381</v>
      </c>
      <c r="N65" s="157" t="s">
        <v>695</v>
      </c>
    </row>
    <row r="66" spans="1:14" ht="30" x14ac:dyDescent="0.25">
      <c r="A66" s="126" t="str">
        <f t="shared" si="1"/>
        <v>Сургут11</v>
      </c>
      <c r="B66" s="28" t="s">
        <v>305</v>
      </c>
      <c r="C66" s="29" t="s">
        <v>27</v>
      </c>
      <c r="D66" s="28" t="s">
        <v>185</v>
      </c>
      <c r="E66" s="30" t="s">
        <v>380</v>
      </c>
      <c r="F66" s="30" t="s">
        <v>190</v>
      </c>
      <c r="G66" s="19" t="s">
        <v>184</v>
      </c>
      <c r="H66" s="12"/>
      <c r="I66" s="189"/>
      <c r="J66" s="189"/>
      <c r="K66" s="189"/>
      <c r="L66" s="30"/>
      <c r="M66" s="52" t="s">
        <v>381</v>
      </c>
      <c r="N66" s="165" t="s">
        <v>694</v>
      </c>
    </row>
    <row r="67" spans="1:14" x14ac:dyDescent="0.25">
      <c r="A67" s="126" t="str">
        <f t="shared" ref="A67:A124" si="2">IF(C67=C66,CONCATENATE(A66,1),C67)</f>
        <v>Сургут111</v>
      </c>
      <c r="B67" s="52" t="s">
        <v>305</v>
      </c>
      <c r="C67" s="53" t="s">
        <v>27</v>
      </c>
      <c r="D67" s="49" t="s">
        <v>389</v>
      </c>
      <c r="E67" s="49" t="s">
        <v>390</v>
      </c>
      <c r="F67" s="48" t="s">
        <v>385</v>
      </c>
      <c r="G67" s="40" t="s">
        <v>392</v>
      </c>
      <c r="H67" s="40" t="s">
        <v>391</v>
      </c>
      <c r="I67" s="48" t="s">
        <v>383</v>
      </c>
      <c r="J67" s="48" t="s">
        <v>401</v>
      </c>
      <c r="K67" s="48" t="s">
        <v>404</v>
      </c>
      <c r="L67" s="48" t="s">
        <v>421</v>
      </c>
      <c r="M67" s="52" t="s">
        <v>381</v>
      </c>
      <c r="N67" s="157" t="s">
        <v>695</v>
      </c>
    </row>
    <row r="68" spans="1:14" x14ac:dyDescent="0.25">
      <c r="A68" s="126" t="str">
        <f t="shared" si="2"/>
        <v>Сургут1111</v>
      </c>
      <c r="B68" s="52" t="s">
        <v>305</v>
      </c>
      <c r="C68" s="53" t="s">
        <v>27</v>
      </c>
      <c r="D68" s="49" t="s">
        <v>393</v>
      </c>
      <c r="E68" s="52" t="s">
        <v>394</v>
      </c>
      <c r="F68" s="48" t="s">
        <v>395</v>
      </c>
      <c r="G68" s="40" t="s">
        <v>396</v>
      </c>
      <c r="H68" s="40" t="s">
        <v>397</v>
      </c>
      <c r="I68" s="48" t="s">
        <v>398</v>
      </c>
      <c r="J68" s="48" t="s">
        <v>401</v>
      </c>
      <c r="K68" s="48" t="s">
        <v>402</v>
      </c>
      <c r="L68" s="48" t="s">
        <v>420</v>
      </c>
      <c r="M68" s="52" t="s">
        <v>381</v>
      </c>
      <c r="N68" s="157" t="s">
        <v>695</v>
      </c>
    </row>
    <row r="69" spans="1:14" x14ac:dyDescent="0.25">
      <c r="A69" s="126" t="str">
        <f t="shared" si="2"/>
        <v>Тобольск</v>
      </c>
      <c r="B69" s="30" t="s">
        <v>20</v>
      </c>
      <c r="C69" s="29" t="s">
        <v>379</v>
      </c>
      <c r="D69" s="28" t="s">
        <v>164</v>
      </c>
      <c r="E69" s="30" t="s">
        <v>163</v>
      </c>
      <c r="F69" s="30" t="s">
        <v>308</v>
      </c>
      <c r="G69" s="19" t="s">
        <v>162</v>
      </c>
      <c r="H69" s="12"/>
      <c r="I69" s="189"/>
      <c r="J69" s="189"/>
      <c r="K69" s="189"/>
      <c r="L69" s="30"/>
      <c r="M69" s="52" t="s">
        <v>381</v>
      </c>
      <c r="N69" s="165" t="s">
        <v>694</v>
      </c>
    </row>
    <row r="70" spans="1:14" x14ac:dyDescent="0.25">
      <c r="A70" s="126" t="str">
        <f t="shared" si="2"/>
        <v>Тюмень</v>
      </c>
      <c r="B70" s="52" t="s">
        <v>20</v>
      </c>
      <c r="C70" s="53" t="s">
        <v>21</v>
      </c>
      <c r="D70" s="49" t="s">
        <v>386</v>
      </c>
      <c r="E70" s="49" t="s">
        <v>357</v>
      </c>
      <c r="F70" s="48" t="s">
        <v>384</v>
      </c>
      <c r="G70" s="47" t="s">
        <v>358</v>
      </c>
      <c r="H70" s="40" t="s">
        <v>388</v>
      </c>
      <c r="I70" s="48" t="s">
        <v>383</v>
      </c>
      <c r="J70" s="48" t="s">
        <v>401</v>
      </c>
      <c r="K70" s="48" t="s">
        <v>404</v>
      </c>
      <c r="L70" s="186" t="s">
        <v>706</v>
      </c>
      <c r="M70" s="52" t="s">
        <v>381</v>
      </c>
      <c r="N70" s="157" t="s">
        <v>695</v>
      </c>
    </row>
    <row r="71" spans="1:14" x14ac:dyDescent="0.25">
      <c r="A71" s="126" t="str">
        <f t="shared" si="2"/>
        <v>Тюмень1</v>
      </c>
      <c r="B71" s="52" t="s">
        <v>20</v>
      </c>
      <c r="C71" s="53" t="s">
        <v>21</v>
      </c>
      <c r="D71" s="49" t="s">
        <v>696</v>
      </c>
      <c r="E71" s="49" t="s">
        <v>697</v>
      </c>
      <c r="F71" s="48" t="s">
        <v>701</v>
      </c>
      <c r="G71" s="148" t="s">
        <v>699</v>
      </c>
      <c r="H71" s="40" t="s">
        <v>698</v>
      </c>
      <c r="I71" s="188" t="s">
        <v>383</v>
      </c>
      <c r="J71" s="188" t="s">
        <v>401</v>
      </c>
      <c r="K71" s="188" t="s">
        <v>402</v>
      </c>
      <c r="L71" s="186" t="s">
        <v>707</v>
      </c>
      <c r="M71" s="52" t="s">
        <v>381</v>
      </c>
      <c r="N71" s="157" t="s">
        <v>695</v>
      </c>
    </row>
    <row r="72" spans="1:14" x14ac:dyDescent="0.25">
      <c r="A72" s="126" t="str">
        <f t="shared" si="2"/>
        <v>Тюмень11</v>
      </c>
      <c r="B72" s="26" t="s">
        <v>20</v>
      </c>
      <c r="C72" s="183" t="s">
        <v>21</v>
      </c>
      <c r="D72" s="25" t="s">
        <v>240</v>
      </c>
      <c r="E72" s="26" t="s">
        <v>241</v>
      </c>
      <c r="F72" s="26" t="s">
        <v>324</v>
      </c>
      <c r="G72" s="27" t="s">
        <v>242</v>
      </c>
      <c r="H72" s="12"/>
      <c r="I72" s="47"/>
      <c r="J72" s="47"/>
      <c r="K72" s="47"/>
      <c r="L72" s="26"/>
      <c r="M72" s="52" t="s">
        <v>381</v>
      </c>
      <c r="N72" s="165" t="s">
        <v>694</v>
      </c>
    </row>
    <row r="73" spans="1:14" x14ac:dyDescent="0.25">
      <c r="A73" s="126" t="str">
        <f t="shared" si="2"/>
        <v>Тюмень111</v>
      </c>
      <c r="B73" s="26" t="s">
        <v>20</v>
      </c>
      <c r="C73" s="183" t="s">
        <v>21</v>
      </c>
      <c r="D73" s="25" t="s">
        <v>246</v>
      </c>
      <c r="E73" s="26" t="s">
        <v>247</v>
      </c>
      <c r="F73" s="26" t="s">
        <v>248</v>
      </c>
      <c r="G73" s="19" t="s">
        <v>249</v>
      </c>
      <c r="H73" s="12"/>
      <c r="I73" s="189"/>
      <c r="J73" s="189"/>
      <c r="K73" s="189"/>
      <c r="L73" s="26"/>
      <c r="M73" s="52" t="s">
        <v>381</v>
      </c>
      <c r="N73" s="165" t="s">
        <v>694</v>
      </c>
    </row>
    <row r="74" spans="1:14" x14ac:dyDescent="0.25">
      <c r="A74" s="126" t="str">
        <f t="shared" si="2"/>
        <v>Тюмень1111</v>
      </c>
      <c r="B74" s="52" t="s">
        <v>20</v>
      </c>
      <c r="C74" s="53" t="s">
        <v>21</v>
      </c>
      <c r="D74" s="49" t="s">
        <v>389</v>
      </c>
      <c r="E74" s="49" t="s">
        <v>390</v>
      </c>
      <c r="F74" s="48" t="s">
        <v>385</v>
      </c>
      <c r="G74" s="40" t="s">
        <v>392</v>
      </c>
      <c r="H74" s="40" t="s">
        <v>391</v>
      </c>
      <c r="I74" s="48" t="s">
        <v>383</v>
      </c>
      <c r="J74" s="48" t="s">
        <v>401</v>
      </c>
      <c r="K74" s="48" t="s">
        <v>404</v>
      </c>
      <c r="L74" s="48" t="s">
        <v>421</v>
      </c>
      <c r="M74" s="52" t="s">
        <v>381</v>
      </c>
      <c r="N74" s="157" t="s">
        <v>695</v>
      </c>
    </row>
    <row r="75" spans="1:14" x14ac:dyDescent="0.25">
      <c r="A75" s="126" t="str">
        <f t="shared" si="2"/>
        <v>Тюмень11111</v>
      </c>
      <c r="B75" s="30" t="s">
        <v>20</v>
      </c>
      <c r="C75" s="29" t="s">
        <v>21</v>
      </c>
      <c r="D75" s="28" t="s">
        <v>164</v>
      </c>
      <c r="E75" s="30" t="s">
        <v>163</v>
      </c>
      <c r="F75" s="30" t="s">
        <v>308</v>
      </c>
      <c r="G75" s="19" t="s">
        <v>162</v>
      </c>
      <c r="H75" s="12"/>
      <c r="I75" s="189"/>
      <c r="J75" s="189"/>
      <c r="K75" s="189"/>
      <c r="L75" s="30"/>
      <c r="M75" s="52" t="s">
        <v>381</v>
      </c>
      <c r="N75" s="165" t="s">
        <v>694</v>
      </c>
    </row>
    <row r="76" spans="1:14" x14ac:dyDescent="0.25">
      <c r="A76" s="126" t="str">
        <f t="shared" si="2"/>
        <v>Тюмень111111</v>
      </c>
      <c r="B76" s="52" t="s">
        <v>20</v>
      </c>
      <c r="C76" s="53" t="s">
        <v>21</v>
      </c>
      <c r="D76" s="49" t="s">
        <v>393</v>
      </c>
      <c r="E76" s="52" t="s">
        <v>394</v>
      </c>
      <c r="F76" s="48" t="s">
        <v>395</v>
      </c>
      <c r="G76" s="40" t="s">
        <v>396</v>
      </c>
      <c r="H76" s="40" t="s">
        <v>397</v>
      </c>
      <c r="I76" s="48" t="s">
        <v>398</v>
      </c>
      <c r="J76" s="48" t="s">
        <v>401</v>
      </c>
      <c r="K76" s="48" t="s">
        <v>402</v>
      </c>
      <c r="L76" s="48" t="s">
        <v>420</v>
      </c>
      <c r="M76" s="52" t="s">
        <v>381</v>
      </c>
      <c r="N76" s="157" t="s">
        <v>695</v>
      </c>
    </row>
    <row r="77" spans="1:14" x14ac:dyDescent="0.25">
      <c r="A77" s="126" t="str">
        <f t="shared" si="2"/>
        <v>Тюмень1111111</v>
      </c>
      <c r="B77" s="26" t="s">
        <v>20</v>
      </c>
      <c r="C77" s="26" t="s">
        <v>21</v>
      </c>
      <c r="D77" s="25" t="s">
        <v>278</v>
      </c>
      <c r="E77" s="26" t="s">
        <v>279</v>
      </c>
      <c r="F77" s="26" t="s">
        <v>280</v>
      </c>
      <c r="G77" s="19" t="s">
        <v>281</v>
      </c>
      <c r="H77" s="12"/>
      <c r="I77" s="189"/>
      <c r="J77" s="189"/>
      <c r="K77" s="189"/>
      <c r="L77" s="26"/>
      <c r="M77" s="52" t="s">
        <v>381</v>
      </c>
      <c r="N77" s="165" t="s">
        <v>694</v>
      </c>
    </row>
    <row r="78" spans="1:14" ht="30" x14ac:dyDescent="0.25">
      <c r="A78" s="126" t="str">
        <f t="shared" si="2"/>
        <v>Тюмень11111111</v>
      </c>
      <c r="B78" s="26" t="s">
        <v>20</v>
      </c>
      <c r="C78" s="26" t="s">
        <v>21</v>
      </c>
      <c r="D78" s="25" t="s">
        <v>282</v>
      </c>
      <c r="E78" s="26" t="s">
        <v>283</v>
      </c>
      <c r="F78" s="26" t="s">
        <v>341</v>
      </c>
      <c r="G78" s="19" t="s">
        <v>284</v>
      </c>
      <c r="H78" s="12"/>
      <c r="I78" s="189"/>
      <c r="J78" s="189"/>
      <c r="K78" s="189"/>
      <c r="L78" s="26"/>
      <c r="M78" s="52" t="s">
        <v>381</v>
      </c>
      <c r="N78" s="165" t="s">
        <v>694</v>
      </c>
    </row>
    <row r="79" spans="1:14" x14ac:dyDescent="0.25">
      <c r="A79" s="126" t="str">
        <f t="shared" si="2"/>
        <v>Тюмень111111111</v>
      </c>
      <c r="B79" s="26" t="s">
        <v>20</v>
      </c>
      <c r="C79" s="26" t="s">
        <v>21</v>
      </c>
      <c r="D79" s="25" t="s">
        <v>285</v>
      </c>
      <c r="E79" s="26" t="s">
        <v>286</v>
      </c>
      <c r="F79" s="26" t="s">
        <v>342</v>
      </c>
      <c r="G79" s="19" t="s">
        <v>242</v>
      </c>
      <c r="H79" s="12"/>
      <c r="I79" s="189"/>
      <c r="J79" s="189"/>
      <c r="K79" s="189"/>
      <c r="L79" s="26"/>
      <c r="M79" s="52" t="s">
        <v>381</v>
      </c>
      <c r="N79" s="165" t="s">
        <v>694</v>
      </c>
    </row>
    <row r="80" spans="1:14" x14ac:dyDescent="0.25">
      <c r="A80" s="126" t="str">
        <f t="shared" si="2"/>
        <v>Челябинск</v>
      </c>
      <c r="B80" s="52" t="s">
        <v>10</v>
      </c>
      <c r="C80" s="53" t="s">
        <v>9</v>
      </c>
      <c r="D80" s="49" t="s">
        <v>386</v>
      </c>
      <c r="E80" s="49" t="s">
        <v>357</v>
      </c>
      <c r="F80" s="48" t="s">
        <v>384</v>
      </c>
      <c r="G80" s="47" t="s">
        <v>358</v>
      </c>
      <c r="H80" s="40" t="s">
        <v>388</v>
      </c>
      <c r="I80" s="48" t="s">
        <v>383</v>
      </c>
      <c r="J80" s="48" t="s">
        <v>401</v>
      </c>
      <c r="K80" s="48" t="s">
        <v>404</v>
      </c>
      <c r="L80" s="186" t="s">
        <v>706</v>
      </c>
      <c r="M80" s="52" t="s">
        <v>381</v>
      </c>
      <c r="N80" s="157" t="s">
        <v>695</v>
      </c>
    </row>
    <row r="81" spans="1:14" x14ac:dyDescent="0.25">
      <c r="A81" s="126" t="str">
        <f t="shared" si="2"/>
        <v>Челябинск1</v>
      </c>
      <c r="B81" s="52" t="s">
        <v>10</v>
      </c>
      <c r="C81" s="53" t="s">
        <v>9</v>
      </c>
      <c r="D81" s="49" t="s">
        <v>696</v>
      </c>
      <c r="E81" s="49" t="s">
        <v>697</v>
      </c>
      <c r="F81" s="48" t="s">
        <v>701</v>
      </c>
      <c r="G81" s="40" t="s">
        <v>699</v>
      </c>
      <c r="H81" s="40" t="s">
        <v>698</v>
      </c>
      <c r="I81" s="48" t="s">
        <v>383</v>
      </c>
      <c r="J81" s="48" t="s">
        <v>401</v>
      </c>
      <c r="K81" s="48" t="s">
        <v>402</v>
      </c>
      <c r="L81" s="186" t="s">
        <v>707</v>
      </c>
      <c r="M81" s="52" t="s">
        <v>381</v>
      </c>
      <c r="N81" s="157" t="s">
        <v>695</v>
      </c>
    </row>
    <row r="82" spans="1:14" x14ac:dyDescent="0.25">
      <c r="A82" s="126" t="str">
        <f t="shared" si="2"/>
        <v>Челябинск11</v>
      </c>
      <c r="B82" s="52" t="s">
        <v>10</v>
      </c>
      <c r="C82" s="53" t="s">
        <v>9</v>
      </c>
      <c r="D82" s="49" t="s">
        <v>389</v>
      </c>
      <c r="E82" s="49" t="s">
        <v>390</v>
      </c>
      <c r="F82" s="48" t="s">
        <v>385</v>
      </c>
      <c r="G82" s="40" t="s">
        <v>392</v>
      </c>
      <c r="H82" s="40" t="s">
        <v>391</v>
      </c>
      <c r="I82" s="48" t="s">
        <v>383</v>
      </c>
      <c r="J82" s="48" t="s">
        <v>401</v>
      </c>
      <c r="K82" s="48" t="s">
        <v>404</v>
      </c>
      <c r="L82" s="48" t="s">
        <v>421</v>
      </c>
      <c r="M82" s="52" t="s">
        <v>381</v>
      </c>
      <c r="N82" s="157" t="s">
        <v>695</v>
      </c>
    </row>
    <row r="83" spans="1:14" x14ac:dyDescent="0.25">
      <c r="A83" s="126" t="str">
        <f t="shared" si="2"/>
        <v>Челябинск111</v>
      </c>
      <c r="B83" s="30" t="s">
        <v>10</v>
      </c>
      <c r="C83" s="29" t="s">
        <v>9</v>
      </c>
      <c r="D83" s="28" t="s">
        <v>164</v>
      </c>
      <c r="E83" s="30" t="s">
        <v>163</v>
      </c>
      <c r="F83" s="30" t="s">
        <v>308</v>
      </c>
      <c r="G83" s="19" t="s">
        <v>162</v>
      </c>
      <c r="H83" s="12"/>
      <c r="I83" s="189"/>
      <c r="J83" s="189"/>
      <c r="K83" s="189"/>
      <c r="L83" s="30"/>
      <c r="M83" s="52" t="s">
        <v>381</v>
      </c>
      <c r="N83" s="165" t="s">
        <v>694</v>
      </c>
    </row>
    <row r="84" spans="1:14" x14ac:dyDescent="0.25">
      <c r="A84" s="126" t="str">
        <f t="shared" si="2"/>
        <v>Челябинск1111</v>
      </c>
      <c r="B84" s="26" t="s">
        <v>10</v>
      </c>
      <c r="C84" s="26" t="s">
        <v>9</v>
      </c>
      <c r="D84" s="25" t="s">
        <v>259</v>
      </c>
      <c r="E84" s="26" t="s">
        <v>260</v>
      </c>
      <c r="F84" s="26" t="s">
        <v>261</v>
      </c>
      <c r="G84" s="19" t="s">
        <v>262</v>
      </c>
      <c r="H84" s="12"/>
      <c r="I84" s="189"/>
      <c r="J84" s="189"/>
      <c r="K84" s="189"/>
      <c r="L84" s="26"/>
      <c r="M84" s="52" t="s">
        <v>381</v>
      </c>
      <c r="N84" s="165" t="s">
        <v>694</v>
      </c>
    </row>
    <row r="85" spans="1:14" x14ac:dyDescent="0.25">
      <c r="A85" s="126" t="str">
        <f t="shared" si="2"/>
        <v>Челябинск11111</v>
      </c>
      <c r="B85" s="52" t="s">
        <v>10</v>
      </c>
      <c r="C85" s="53" t="s">
        <v>9</v>
      </c>
      <c r="D85" s="49" t="s">
        <v>393</v>
      </c>
      <c r="E85" s="52" t="s">
        <v>394</v>
      </c>
      <c r="F85" s="48" t="s">
        <v>395</v>
      </c>
      <c r="G85" s="40" t="s">
        <v>396</v>
      </c>
      <c r="H85" s="40" t="s">
        <v>397</v>
      </c>
      <c r="I85" s="48" t="s">
        <v>398</v>
      </c>
      <c r="J85" s="48" t="s">
        <v>401</v>
      </c>
      <c r="K85" s="48" t="s">
        <v>402</v>
      </c>
      <c r="L85" s="48" t="s">
        <v>420</v>
      </c>
      <c r="M85" s="52" t="s">
        <v>381</v>
      </c>
      <c r="N85" s="157" t="s">
        <v>695</v>
      </c>
    </row>
    <row r="86" spans="1:14" x14ac:dyDescent="0.25">
      <c r="A86" s="126" t="str">
        <f t="shared" si="2"/>
        <v>Шадринск</v>
      </c>
      <c r="B86" s="30" t="s">
        <v>17</v>
      </c>
      <c r="C86" s="29" t="s">
        <v>376</v>
      </c>
      <c r="D86" s="28" t="s">
        <v>164</v>
      </c>
      <c r="E86" s="30" t="s">
        <v>163</v>
      </c>
      <c r="F86" s="30" t="s">
        <v>308</v>
      </c>
      <c r="G86" s="19" t="s">
        <v>162</v>
      </c>
      <c r="H86" s="12"/>
      <c r="I86" s="189"/>
      <c r="J86" s="189"/>
      <c r="K86" s="189"/>
      <c r="L86" s="30"/>
      <c r="M86" s="52" t="s">
        <v>381</v>
      </c>
      <c r="N86" s="165" t="s">
        <v>694</v>
      </c>
    </row>
    <row r="87" spans="1:14" x14ac:dyDescent="0.25">
      <c r="A87" s="126">
        <f t="shared" si="2"/>
        <v>0</v>
      </c>
      <c r="B87" s="152"/>
      <c r="C87" s="126"/>
      <c r="D87" s="153"/>
      <c r="E87" s="152"/>
      <c r="F87" s="154"/>
      <c r="G87" s="130"/>
      <c r="H87" s="131"/>
      <c r="I87" s="155"/>
      <c r="J87" s="155"/>
      <c r="K87" s="155"/>
      <c r="L87" s="154"/>
      <c r="M87" s="156"/>
      <c r="N87" s="157"/>
    </row>
    <row r="88" spans="1:14" x14ac:dyDescent="0.25">
      <c r="A88" s="126" t="str">
        <f t="shared" si="2"/>
        <v>01</v>
      </c>
      <c r="B88" s="152"/>
      <c r="C88" s="152"/>
      <c r="D88" s="152"/>
      <c r="E88" s="152"/>
      <c r="F88" s="152"/>
      <c r="G88" s="127"/>
      <c r="H88" s="128"/>
      <c r="I88" s="164"/>
      <c r="J88" s="164"/>
      <c r="K88" s="164"/>
      <c r="L88" s="165"/>
      <c r="M88" s="156"/>
      <c r="N88" s="165"/>
    </row>
    <row r="89" spans="1:14" x14ac:dyDescent="0.25">
      <c r="A89" s="126" t="str">
        <f t="shared" si="2"/>
        <v>011</v>
      </c>
      <c r="B89" s="152"/>
      <c r="C89" s="126"/>
      <c r="D89" s="153"/>
      <c r="E89" s="153"/>
      <c r="F89" s="154"/>
      <c r="G89" s="132"/>
      <c r="H89" s="131"/>
      <c r="I89" s="155"/>
      <c r="J89" s="155"/>
      <c r="K89" s="155"/>
      <c r="L89" s="154"/>
      <c r="M89" s="156"/>
      <c r="N89" s="157"/>
    </row>
    <row r="90" spans="1:14" x14ac:dyDescent="0.25">
      <c r="A90" s="126" t="str">
        <f t="shared" si="2"/>
        <v>0111</v>
      </c>
      <c r="B90" s="152"/>
      <c r="C90" s="152"/>
      <c r="D90" s="152"/>
      <c r="E90" s="152"/>
      <c r="F90" s="152"/>
      <c r="G90" s="134"/>
      <c r="H90" s="135"/>
      <c r="I90" s="164"/>
      <c r="J90" s="164"/>
      <c r="K90" s="164"/>
      <c r="L90" s="165"/>
      <c r="M90" s="156"/>
      <c r="N90" s="157"/>
    </row>
    <row r="91" spans="1:14" x14ac:dyDescent="0.25">
      <c r="A91" s="126" t="str">
        <f t="shared" si="2"/>
        <v>01111</v>
      </c>
      <c r="B91" s="158"/>
      <c r="C91" s="53"/>
      <c r="D91" s="159"/>
      <c r="E91" s="159"/>
      <c r="F91" s="160"/>
      <c r="G91" s="148"/>
      <c r="H91" s="40"/>
      <c r="I91" s="161"/>
      <c r="J91" s="161"/>
      <c r="K91" s="161"/>
      <c r="L91" s="160"/>
      <c r="M91" s="162"/>
      <c r="N91" s="157"/>
    </row>
    <row r="92" spans="1:14" x14ac:dyDescent="0.25">
      <c r="A92" s="126" t="str">
        <f t="shared" si="2"/>
        <v>011111</v>
      </c>
      <c r="B92" s="152"/>
      <c r="C92" s="126"/>
      <c r="D92" s="153"/>
      <c r="E92" s="153"/>
      <c r="F92" s="154"/>
      <c r="G92" s="130"/>
      <c r="H92" s="131"/>
      <c r="I92" s="155"/>
      <c r="J92" s="155"/>
      <c r="K92" s="155"/>
      <c r="L92" s="154"/>
      <c r="M92" s="156"/>
      <c r="N92" s="157"/>
    </row>
    <row r="93" spans="1:14" x14ac:dyDescent="0.25">
      <c r="A93" s="126" t="str">
        <f t="shared" si="2"/>
        <v>0111111</v>
      </c>
      <c r="B93" s="152"/>
      <c r="C93" s="152"/>
      <c r="D93" s="152"/>
      <c r="E93" s="152"/>
      <c r="F93" s="152"/>
      <c r="G93" s="127"/>
      <c r="H93" s="128"/>
      <c r="I93" s="164"/>
      <c r="J93" s="164"/>
      <c r="K93" s="164"/>
      <c r="L93" s="165"/>
      <c r="M93" s="156"/>
      <c r="N93" s="165"/>
    </row>
    <row r="94" spans="1:14" x14ac:dyDescent="0.25">
      <c r="A94" s="126" t="str">
        <f t="shared" si="2"/>
        <v>01111111</v>
      </c>
      <c r="B94" s="152"/>
      <c r="C94" s="126"/>
      <c r="D94" s="153"/>
      <c r="E94" s="152"/>
      <c r="F94" s="154"/>
      <c r="G94" s="130"/>
      <c r="H94" s="131"/>
      <c r="I94" s="155"/>
      <c r="J94" s="155"/>
      <c r="K94" s="155"/>
      <c r="L94" s="154"/>
      <c r="M94" s="156"/>
      <c r="N94" s="157"/>
    </row>
    <row r="95" spans="1:14" x14ac:dyDescent="0.25">
      <c r="A95" s="126" t="str">
        <f t="shared" si="2"/>
        <v>011111111</v>
      </c>
      <c r="B95" s="152"/>
      <c r="C95" s="152"/>
      <c r="D95" s="152"/>
      <c r="E95" s="152"/>
      <c r="F95" s="152"/>
      <c r="G95" s="127"/>
      <c r="H95" s="128"/>
      <c r="I95" s="164"/>
      <c r="J95" s="164"/>
      <c r="K95" s="164"/>
      <c r="L95" s="165"/>
      <c r="M95" s="156"/>
      <c r="N95" s="157"/>
    </row>
    <row r="96" spans="1:14" x14ac:dyDescent="0.25">
      <c r="A96" s="126" t="str">
        <f t="shared" si="2"/>
        <v>0111111111</v>
      </c>
      <c r="B96" s="168"/>
      <c r="C96" s="137"/>
      <c r="D96" s="153"/>
      <c r="E96" s="169"/>
      <c r="F96" s="170"/>
      <c r="G96" s="150"/>
      <c r="H96" s="131"/>
      <c r="I96" s="155"/>
      <c r="J96" s="155"/>
      <c r="K96" s="155"/>
      <c r="L96" s="170"/>
      <c r="M96" s="156"/>
      <c r="N96" s="157"/>
    </row>
    <row r="97" spans="1:14" x14ac:dyDescent="0.25">
      <c r="A97" s="126" t="str">
        <f t="shared" si="2"/>
        <v>01111111111</v>
      </c>
      <c r="B97" s="171"/>
      <c r="C97" s="22"/>
      <c r="D97" s="172"/>
      <c r="E97" s="172"/>
      <c r="F97" s="173"/>
      <c r="G97" s="147"/>
      <c r="H97" s="40"/>
      <c r="I97" s="161"/>
      <c r="J97" s="161"/>
      <c r="K97" s="161"/>
      <c r="L97" s="173"/>
      <c r="M97" s="162"/>
      <c r="N97" s="157"/>
    </row>
    <row r="98" spans="1:14" x14ac:dyDescent="0.25">
      <c r="A98" s="126" t="str">
        <f t="shared" si="2"/>
        <v>011111111111</v>
      </c>
      <c r="B98" s="167"/>
      <c r="C98" s="133"/>
      <c r="D98" s="174"/>
      <c r="E98" s="174"/>
      <c r="F98" s="175"/>
      <c r="G98" s="140"/>
      <c r="H98" s="131"/>
      <c r="I98" s="155"/>
      <c r="J98" s="155"/>
      <c r="K98" s="155"/>
      <c r="L98" s="175"/>
      <c r="M98" s="156"/>
      <c r="N98" s="157"/>
    </row>
    <row r="99" spans="1:14" x14ac:dyDescent="0.25">
      <c r="A99" s="126" t="str">
        <f t="shared" si="2"/>
        <v>0111111111111</v>
      </c>
      <c r="B99" s="167"/>
      <c r="C99" s="167"/>
      <c r="D99" s="152"/>
      <c r="E99" s="167"/>
      <c r="F99" s="167"/>
      <c r="G99" s="138"/>
      <c r="H99" s="128"/>
      <c r="I99" s="164"/>
      <c r="J99" s="164"/>
      <c r="K99" s="164"/>
      <c r="L99" s="165"/>
      <c r="M99" s="156"/>
      <c r="N99" s="165"/>
    </row>
    <row r="100" spans="1:14" x14ac:dyDescent="0.25">
      <c r="A100" s="126" t="str">
        <f t="shared" si="2"/>
        <v>01111111111111</v>
      </c>
      <c r="B100" s="167"/>
      <c r="C100" s="133"/>
      <c r="D100" s="153"/>
      <c r="E100" s="167"/>
      <c r="F100" s="175"/>
      <c r="G100" s="140"/>
      <c r="H100" s="131"/>
      <c r="I100" s="155"/>
      <c r="J100" s="155"/>
      <c r="K100" s="155"/>
      <c r="L100" s="175"/>
      <c r="M100" s="156"/>
      <c r="N100" s="157"/>
    </row>
    <row r="101" spans="1:14" x14ac:dyDescent="0.25">
      <c r="A101" s="126" t="str">
        <f t="shared" si="2"/>
        <v>011111111111111</v>
      </c>
      <c r="B101" s="167"/>
      <c r="C101" s="167"/>
      <c r="D101" s="152"/>
      <c r="E101" s="167"/>
      <c r="F101" s="167"/>
      <c r="G101" s="138"/>
      <c r="H101" s="128"/>
      <c r="I101" s="164"/>
      <c r="J101" s="164"/>
      <c r="K101" s="164"/>
      <c r="L101" s="176"/>
      <c r="M101" s="156"/>
      <c r="N101" s="165"/>
    </row>
    <row r="102" spans="1:14" x14ac:dyDescent="0.25">
      <c r="A102" s="126" t="str">
        <f t="shared" si="2"/>
        <v>0111111111111111</v>
      </c>
      <c r="B102" s="167"/>
      <c r="C102" s="133"/>
      <c r="D102" s="174"/>
      <c r="E102" s="174"/>
      <c r="F102" s="175"/>
      <c r="G102" s="139"/>
      <c r="H102" s="131"/>
      <c r="I102" s="155"/>
      <c r="J102" s="155"/>
      <c r="K102" s="155"/>
      <c r="L102" s="175"/>
      <c r="M102" s="156"/>
      <c r="N102" s="157"/>
    </row>
    <row r="103" spans="1:14" x14ac:dyDescent="0.25">
      <c r="A103" s="126" t="str">
        <f t="shared" si="2"/>
        <v>01111111111111111</v>
      </c>
      <c r="B103" s="171"/>
      <c r="C103" s="22"/>
      <c r="D103" s="159"/>
      <c r="E103" s="172"/>
      <c r="F103" s="173"/>
      <c r="G103" s="147"/>
      <c r="H103" s="40"/>
      <c r="I103" s="161"/>
      <c r="J103" s="161"/>
      <c r="K103" s="161"/>
      <c r="L103" s="160"/>
      <c r="M103" s="162"/>
      <c r="N103" s="157"/>
    </row>
    <row r="104" spans="1:14" x14ac:dyDescent="0.25">
      <c r="A104" s="126" t="str">
        <f t="shared" si="2"/>
        <v>011111111111111111</v>
      </c>
      <c r="B104" s="167"/>
      <c r="C104" s="133"/>
      <c r="D104" s="153"/>
      <c r="E104" s="174"/>
      <c r="F104" s="175"/>
      <c r="G104" s="140"/>
      <c r="H104" s="131"/>
      <c r="I104" s="155"/>
      <c r="J104" s="155"/>
      <c r="K104" s="155"/>
      <c r="L104" s="175"/>
      <c r="M104" s="156"/>
      <c r="N104" s="157"/>
    </row>
    <row r="105" spans="1:14" x14ac:dyDescent="0.25">
      <c r="A105" s="126" t="str">
        <f t="shared" si="2"/>
        <v>0111111111111111111</v>
      </c>
      <c r="B105" s="167"/>
      <c r="C105" s="133"/>
      <c r="D105" s="153"/>
      <c r="E105" s="167"/>
      <c r="F105" s="175"/>
      <c r="G105" s="140"/>
      <c r="H105" s="131"/>
      <c r="I105" s="155"/>
      <c r="J105" s="155"/>
      <c r="K105" s="155"/>
      <c r="L105" s="175"/>
      <c r="M105" s="156"/>
      <c r="N105" s="157"/>
    </row>
    <row r="106" spans="1:14" x14ac:dyDescent="0.25">
      <c r="A106" s="126" t="str">
        <f t="shared" si="2"/>
        <v>01111111111111111111</v>
      </c>
      <c r="B106" s="167"/>
      <c r="C106" s="133"/>
      <c r="D106" s="174"/>
      <c r="E106" s="174"/>
      <c r="F106" s="175"/>
      <c r="G106" s="139"/>
      <c r="H106" s="131"/>
      <c r="I106" s="155"/>
      <c r="J106" s="155"/>
      <c r="K106" s="155"/>
      <c r="L106" s="175"/>
      <c r="M106" s="156"/>
      <c r="N106" s="157"/>
    </row>
    <row r="107" spans="1:14" x14ac:dyDescent="0.25">
      <c r="A107" s="126" t="str">
        <f t="shared" si="2"/>
        <v>011111111111111111111</v>
      </c>
      <c r="B107" s="167"/>
      <c r="C107" s="149"/>
      <c r="D107" s="167"/>
      <c r="E107" s="167"/>
      <c r="F107" s="167"/>
      <c r="G107" s="138"/>
      <c r="H107" s="128"/>
      <c r="I107" s="164"/>
      <c r="J107" s="164"/>
      <c r="K107" s="164"/>
      <c r="L107" s="176"/>
      <c r="M107" s="156"/>
      <c r="N107" s="165"/>
    </row>
    <row r="108" spans="1:14" x14ac:dyDescent="0.25">
      <c r="A108" s="126" t="str">
        <f t="shared" si="2"/>
        <v>0111111111111111111111</v>
      </c>
      <c r="B108" s="158"/>
      <c r="C108" s="53"/>
      <c r="D108" s="159"/>
      <c r="E108" s="159"/>
      <c r="F108" s="160"/>
      <c r="G108" s="40"/>
      <c r="H108" s="40"/>
      <c r="I108" s="160"/>
      <c r="J108" s="160"/>
      <c r="K108" s="160"/>
      <c r="L108" s="160"/>
      <c r="M108" s="162"/>
      <c r="N108" s="157"/>
    </row>
    <row r="109" spans="1:14" x14ac:dyDescent="0.25">
      <c r="A109" s="126" t="str">
        <f t="shared" si="2"/>
        <v>01111111111111111111111</v>
      </c>
      <c r="B109" s="152"/>
      <c r="C109" s="126"/>
      <c r="D109" s="153"/>
      <c r="E109" s="153"/>
      <c r="F109" s="154"/>
      <c r="G109" s="131"/>
      <c r="H109" s="131"/>
      <c r="I109" s="154"/>
      <c r="J109" s="154"/>
      <c r="K109" s="154"/>
      <c r="L109" s="154"/>
      <c r="M109" s="156"/>
      <c r="N109" s="157"/>
    </row>
    <row r="110" spans="1:14" ht="25.5" x14ac:dyDescent="0.25">
      <c r="A110" s="126" t="str">
        <f t="shared" si="2"/>
        <v>011111111111111111111111</v>
      </c>
      <c r="B110" s="152"/>
      <c r="C110" s="126"/>
      <c r="D110" s="153"/>
      <c r="E110" s="152"/>
      <c r="F110" s="154"/>
      <c r="G110" s="131"/>
      <c r="H110" s="131"/>
      <c r="I110" s="154"/>
      <c r="J110" s="154"/>
      <c r="K110" s="154"/>
      <c r="L110" s="154"/>
      <c r="M110" s="156"/>
      <c r="N110" s="157"/>
    </row>
    <row r="111" spans="1:14" ht="25.5" x14ac:dyDescent="0.25">
      <c r="A111" s="126" t="str">
        <f t="shared" si="2"/>
        <v>0111111111111111111111111</v>
      </c>
      <c r="B111" s="152"/>
      <c r="C111" s="126"/>
      <c r="D111" s="153"/>
      <c r="E111" s="153"/>
      <c r="F111" s="154"/>
      <c r="G111" s="129"/>
      <c r="H111" s="131"/>
      <c r="I111" s="154"/>
      <c r="J111" s="154"/>
      <c r="K111" s="154"/>
      <c r="L111" s="154"/>
      <c r="M111" s="156"/>
      <c r="N111" s="157"/>
    </row>
    <row r="112" spans="1:14" ht="25.5" x14ac:dyDescent="0.25">
      <c r="A112" s="126" t="str">
        <f t="shared" si="2"/>
        <v>01111111111111111111111111</v>
      </c>
      <c r="B112" s="158"/>
      <c r="C112" s="53"/>
      <c r="D112" s="159"/>
      <c r="E112" s="159"/>
      <c r="F112" s="160"/>
      <c r="G112" s="40"/>
      <c r="H112" s="40"/>
      <c r="I112" s="160"/>
      <c r="J112" s="160"/>
      <c r="K112" s="160"/>
      <c r="L112" s="160"/>
      <c r="M112" s="162"/>
      <c r="N112" s="157"/>
    </row>
    <row r="113" spans="1:14" ht="25.5" x14ac:dyDescent="0.25">
      <c r="A113" s="126" t="str">
        <f t="shared" si="2"/>
        <v>011111111111111111111111111</v>
      </c>
      <c r="B113" s="152"/>
      <c r="C113" s="126"/>
      <c r="D113" s="153"/>
      <c r="E113" s="153"/>
      <c r="F113" s="154"/>
      <c r="G113" s="131"/>
      <c r="H113" s="131"/>
      <c r="I113" s="154"/>
      <c r="J113" s="154"/>
      <c r="K113" s="154"/>
      <c r="L113" s="154"/>
      <c r="M113" s="156"/>
      <c r="N113" s="157"/>
    </row>
    <row r="114" spans="1:14" ht="25.5" x14ac:dyDescent="0.25">
      <c r="A114" s="126" t="str">
        <f t="shared" si="2"/>
        <v>0111111111111111111111111111</v>
      </c>
      <c r="B114" s="152"/>
      <c r="C114" s="126"/>
      <c r="D114" s="152"/>
      <c r="E114" s="152"/>
      <c r="F114" s="166"/>
      <c r="G114" s="128"/>
      <c r="H114" s="128"/>
      <c r="I114" s="163"/>
      <c r="J114" s="163"/>
      <c r="K114" s="163"/>
      <c r="L114" s="165"/>
      <c r="M114" s="156"/>
      <c r="N114" s="165"/>
    </row>
    <row r="115" spans="1:14" x14ac:dyDescent="0.25">
      <c r="A115" s="126" t="e">
        <f>IF(C115=#REF!,CONCATENATE(#REF!,1),C115)</f>
        <v>#REF!</v>
      </c>
      <c r="B115" s="152"/>
      <c r="C115" s="126"/>
      <c r="D115" s="153"/>
      <c r="E115" s="152"/>
      <c r="F115" s="154"/>
      <c r="G115" s="131"/>
      <c r="H115" s="131"/>
      <c r="I115" s="154"/>
      <c r="J115" s="154"/>
      <c r="K115" s="154"/>
      <c r="L115" s="154"/>
      <c r="M115" s="156"/>
      <c r="N115" s="157"/>
    </row>
    <row r="116" spans="1:14" x14ac:dyDescent="0.25">
      <c r="A116" s="126" t="e">
        <f t="shared" si="2"/>
        <v>#REF!</v>
      </c>
      <c r="B116" s="152"/>
      <c r="C116" s="126"/>
      <c r="D116" s="153"/>
      <c r="E116" s="153"/>
      <c r="F116" s="154"/>
      <c r="G116" s="129"/>
      <c r="H116" s="131"/>
      <c r="I116" s="154"/>
      <c r="J116" s="154"/>
      <c r="K116" s="154"/>
      <c r="L116" s="154"/>
      <c r="M116" s="156"/>
      <c r="N116" s="157"/>
    </row>
    <row r="117" spans="1:14" x14ac:dyDescent="0.25">
      <c r="A117" s="126" t="e">
        <f t="shared" si="2"/>
        <v>#REF!</v>
      </c>
      <c r="B117" s="158"/>
      <c r="C117" s="53"/>
      <c r="D117" s="159"/>
      <c r="E117" s="159"/>
      <c r="F117" s="160"/>
      <c r="G117" s="40"/>
      <c r="H117" s="40"/>
      <c r="I117" s="160"/>
      <c r="J117" s="160"/>
      <c r="K117" s="160"/>
      <c r="L117" s="160"/>
      <c r="M117" s="162"/>
      <c r="N117" s="157"/>
    </row>
    <row r="118" spans="1:14" x14ac:dyDescent="0.25">
      <c r="A118" s="126" t="e">
        <f t="shared" si="2"/>
        <v>#REF!</v>
      </c>
      <c r="B118" s="152"/>
      <c r="C118" s="126"/>
      <c r="D118" s="153"/>
      <c r="E118" s="153"/>
      <c r="F118" s="154"/>
      <c r="G118" s="131"/>
      <c r="H118" s="131"/>
      <c r="I118" s="154"/>
      <c r="J118" s="154"/>
      <c r="K118" s="154"/>
      <c r="L118" s="154"/>
      <c r="M118" s="156"/>
      <c r="N118" s="157"/>
    </row>
    <row r="119" spans="1:14" x14ac:dyDescent="0.25">
      <c r="A119" s="126" t="e">
        <f t="shared" si="2"/>
        <v>#REF!</v>
      </c>
      <c r="B119" s="152"/>
      <c r="C119" s="152"/>
      <c r="D119" s="152"/>
      <c r="E119" s="152"/>
      <c r="F119" s="152"/>
      <c r="G119" s="128"/>
      <c r="H119" s="128"/>
      <c r="I119" s="163"/>
      <c r="J119" s="163"/>
      <c r="K119" s="163"/>
      <c r="L119" s="165"/>
      <c r="M119" s="156"/>
      <c r="N119" s="165"/>
    </row>
    <row r="120" spans="1:14" x14ac:dyDescent="0.25">
      <c r="A120" s="126" t="e">
        <f t="shared" si="2"/>
        <v>#REF!</v>
      </c>
      <c r="B120" s="152"/>
      <c r="C120" s="126"/>
      <c r="D120" s="153"/>
      <c r="E120" s="152"/>
      <c r="F120" s="154"/>
      <c r="G120" s="131"/>
      <c r="H120" s="131"/>
      <c r="I120" s="154"/>
      <c r="J120" s="154"/>
      <c r="K120" s="154"/>
      <c r="L120" s="154"/>
      <c r="M120" s="156"/>
      <c r="N120" s="157"/>
    </row>
    <row r="121" spans="1:14" x14ac:dyDescent="0.25">
      <c r="A121" s="126" t="e">
        <f t="shared" si="2"/>
        <v>#REF!</v>
      </c>
      <c r="B121" s="152"/>
      <c r="C121" s="126"/>
      <c r="D121" s="153"/>
      <c r="E121" s="153"/>
      <c r="F121" s="154"/>
      <c r="G121" s="129"/>
      <c r="H121" s="131"/>
      <c r="I121" s="154"/>
      <c r="J121" s="154"/>
      <c r="K121" s="154"/>
      <c r="L121" s="154"/>
      <c r="M121" s="156"/>
      <c r="N121" s="157"/>
    </row>
    <row r="122" spans="1:14" x14ac:dyDescent="0.25">
      <c r="A122" s="126" t="e">
        <f t="shared" si="2"/>
        <v>#REF!</v>
      </c>
      <c r="B122" s="158"/>
      <c r="C122" s="53"/>
      <c r="D122" s="159"/>
      <c r="E122" s="159"/>
      <c r="F122" s="160"/>
      <c r="G122" s="40"/>
      <c r="H122" s="40"/>
      <c r="I122" s="160"/>
      <c r="J122" s="160"/>
      <c r="K122" s="160"/>
      <c r="L122" s="160"/>
      <c r="M122" s="162"/>
      <c r="N122" s="157"/>
    </row>
    <row r="123" spans="1:14" x14ac:dyDescent="0.25">
      <c r="A123" s="126" t="e">
        <f t="shared" si="2"/>
        <v>#REF!</v>
      </c>
      <c r="B123" s="152"/>
      <c r="C123" s="152"/>
      <c r="D123" s="152"/>
      <c r="E123" s="152"/>
      <c r="F123" s="152"/>
      <c r="G123" s="128"/>
      <c r="H123" s="128"/>
      <c r="I123" s="163"/>
      <c r="J123" s="163"/>
      <c r="K123" s="163"/>
      <c r="L123" s="165"/>
      <c r="M123" s="156"/>
      <c r="N123" s="165"/>
    </row>
    <row r="124" spans="1:14" x14ac:dyDescent="0.25">
      <c r="A124" s="126" t="e">
        <f t="shared" si="2"/>
        <v>#REF!</v>
      </c>
      <c r="B124" s="152"/>
      <c r="C124" s="126"/>
      <c r="D124" s="153"/>
      <c r="E124" s="153"/>
      <c r="F124" s="154"/>
      <c r="G124" s="131"/>
      <c r="H124" s="131"/>
      <c r="I124" s="154"/>
      <c r="J124" s="154"/>
      <c r="K124" s="154"/>
      <c r="L124" s="154"/>
      <c r="M124" s="156"/>
      <c r="N124" s="157"/>
    </row>
    <row r="125" spans="1:14" x14ac:dyDescent="0.25">
      <c r="A125" s="126" t="e">
        <f t="shared" ref="A125:A188" si="3">IF(C125=C124,CONCATENATE(A124,1),C125)</f>
        <v>#REF!</v>
      </c>
      <c r="B125" s="152"/>
      <c r="C125" s="152"/>
      <c r="D125" s="152"/>
      <c r="E125" s="152"/>
      <c r="F125" s="152"/>
      <c r="G125" s="128"/>
      <c r="H125" s="128"/>
      <c r="I125" s="163"/>
      <c r="J125" s="163"/>
      <c r="K125" s="163"/>
      <c r="L125" s="165"/>
      <c r="M125" s="156"/>
      <c r="N125" s="165"/>
    </row>
    <row r="126" spans="1:14" x14ac:dyDescent="0.25">
      <c r="A126" s="126" t="e">
        <f t="shared" si="3"/>
        <v>#REF!</v>
      </c>
      <c r="B126" s="152"/>
      <c r="C126" s="126"/>
      <c r="D126" s="153"/>
      <c r="E126" s="152"/>
      <c r="F126" s="154"/>
      <c r="G126" s="131"/>
      <c r="H126" s="131"/>
      <c r="I126" s="154"/>
      <c r="J126" s="154"/>
      <c r="K126" s="154"/>
      <c r="L126" s="154"/>
      <c r="M126" s="156"/>
      <c r="N126" s="157"/>
    </row>
    <row r="127" spans="1:14" x14ac:dyDescent="0.25">
      <c r="A127" s="126" t="e">
        <f t="shared" si="3"/>
        <v>#REF!</v>
      </c>
      <c r="B127" s="152"/>
      <c r="C127" s="126"/>
      <c r="D127" s="153"/>
      <c r="E127" s="153"/>
      <c r="F127" s="154"/>
      <c r="G127" s="129"/>
      <c r="H127" s="131"/>
      <c r="I127" s="154"/>
      <c r="J127" s="154"/>
      <c r="K127" s="154"/>
      <c r="L127" s="154"/>
      <c r="M127" s="156"/>
      <c r="N127" s="157"/>
    </row>
    <row r="128" spans="1:14" x14ac:dyDescent="0.25">
      <c r="A128" s="126" t="e">
        <f t="shared" si="3"/>
        <v>#REF!</v>
      </c>
      <c r="B128" s="158"/>
      <c r="C128" s="53"/>
      <c r="D128" s="159"/>
      <c r="E128" s="159"/>
      <c r="F128" s="160"/>
      <c r="G128" s="40"/>
      <c r="H128" s="40"/>
      <c r="I128" s="160"/>
      <c r="J128" s="160"/>
      <c r="K128" s="160"/>
      <c r="L128" s="160"/>
      <c r="M128" s="162"/>
      <c r="N128" s="157"/>
    </row>
    <row r="129" spans="1:14" x14ac:dyDescent="0.25">
      <c r="A129" s="126" t="e">
        <f t="shared" si="3"/>
        <v>#REF!</v>
      </c>
      <c r="B129" s="152"/>
      <c r="C129" s="126"/>
      <c r="D129" s="153"/>
      <c r="E129" s="153"/>
      <c r="F129" s="154"/>
      <c r="G129" s="131"/>
      <c r="H129" s="131"/>
      <c r="I129" s="154"/>
      <c r="J129" s="154"/>
      <c r="K129" s="154"/>
      <c r="L129" s="154"/>
      <c r="M129" s="156"/>
      <c r="N129" s="157"/>
    </row>
    <row r="130" spans="1:14" x14ac:dyDescent="0.25">
      <c r="A130" s="126" t="e">
        <f t="shared" si="3"/>
        <v>#REF!</v>
      </c>
      <c r="B130" s="152"/>
      <c r="C130" s="126"/>
      <c r="D130" s="153"/>
      <c r="E130" s="152"/>
      <c r="F130" s="154"/>
      <c r="G130" s="131"/>
      <c r="H130" s="131"/>
      <c r="I130" s="154"/>
      <c r="J130" s="154"/>
      <c r="K130" s="154"/>
      <c r="L130" s="154"/>
      <c r="M130" s="156"/>
      <c r="N130" s="157"/>
    </row>
    <row r="131" spans="1:14" x14ac:dyDescent="0.25">
      <c r="A131" s="126" t="e">
        <f t="shared" si="3"/>
        <v>#REF!</v>
      </c>
      <c r="B131" s="152"/>
      <c r="C131" s="152"/>
      <c r="D131" s="152"/>
      <c r="E131" s="152"/>
      <c r="F131" s="152"/>
      <c r="G131" s="128"/>
      <c r="H131" s="128"/>
      <c r="I131" s="163"/>
      <c r="J131" s="163"/>
      <c r="K131" s="163"/>
      <c r="L131" s="165"/>
      <c r="M131" s="156"/>
      <c r="N131" s="165"/>
    </row>
    <row r="132" spans="1:14" x14ac:dyDescent="0.25">
      <c r="A132" s="126" t="e">
        <f t="shared" si="3"/>
        <v>#REF!</v>
      </c>
      <c r="B132" s="152"/>
      <c r="C132" s="126"/>
      <c r="D132" s="153"/>
      <c r="E132" s="153"/>
      <c r="F132" s="154"/>
      <c r="G132" s="129"/>
      <c r="H132" s="131"/>
      <c r="I132" s="154"/>
      <c r="J132" s="154"/>
      <c r="K132" s="154"/>
      <c r="L132" s="154"/>
      <c r="M132" s="156"/>
      <c r="N132" s="157"/>
    </row>
    <row r="133" spans="1:14" x14ac:dyDescent="0.25">
      <c r="A133" s="126" t="e">
        <f t="shared" si="3"/>
        <v>#REF!</v>
      </c>
      <c r="B133" s="158"/>
      <c r="C133" s="53"/>
      <c r="D133" s="159"/>
      <c r="E133" s="159"/>
      <c r="F133" s="160"/>
      <c r="G133" s="40"/>
      <c r="H133" s="40"/>
      <c r="I133" s="160"/>
      <c r="J133" s="160"/>
      <c r="K133" s="160"/>
      <c r="L133" s="160"/>
      <c r="M133" s="162"/>
      <c r="N133" s="157"/>
    </row>
    <row r="134" spans="1:14" x14ac:dyDescent="0.25">
      <c r="A134" s="126" t="e">
        <f t="shared" si="3"/>
        <v>#REF!</v>
      </c>
      <c r="B134" s="152"/>
      <c r="C134" s="152"/>
      <c r="D134" s="152"/>
      <c r="E134" s="152"/>
      <c r="F134" s="152"/>
      <c r="G134" s="128"/>
      <c r="H134" s="128"/>
      <c r="I134" s="163"/>
      <c r="J134" s="163"/>
      <c r="K134" s="163"/>
      <c r="L134" s="165"/>
      <c r="M134" s="156"/>
      <c r="N134" s="165"/>
    </row>
    <row r="135" spans="1:14" x14ac:dyDescent="0.25">
      <c r="A135" s="126" t="e">
        <f t="shared" si="3"/>
        <v>#REF!</v>
      </c>
      <c r="B135" s="152"/>
      <c r="C135" s="126"/>
      <c r="D135" s="153"/>
      <c r="E135" s="153"/>
      <c r="F135" s="154"/>
      <c r="G135" s="131"/>
      <c r="H135" s="131"/>
      <c r="I135" s="154"/>
      <c r="J135" s="154"/>
      <c r="K135" s="154"/>
      <c r="L135" s="154"/>
      <c r="M135" s="156"/>
      <c r="N135" s="157"/>
    </row>
    <row r="136" spans="1:14" x14ac:dyDescent="0.25">
      <c r="A136" s="126" t="e">
        <f t="shared" si="3"/>
        <v>#REF!</v>
      </c>
      <c r="B136" s="152"/>
      <c r="C136" s="126"/>
      <c r="D136" s="153"/>
      <c r="E136" s="152"/>
      <c r="F136" s="154"/>
      <c r="G136" s="131"/>
      <c r="H136" s="131"/>
      <c r="I136" s="154"/>
      <c r="J136" s="154"/>
      <c r="K136" s="154"/>
      <c r="L136" s="154"/>
      <c r="M136" s="156"/>
      <c r="N136" s="157"/>
    </row>
    <row r="137" spans="1:14" x14ac:dyDescent="0.25">
      <c r="A137" s="126" t="e">
        <f t="shared" si="3"/>
        <v>#REF!</v>
      </c>
      <c r="B137" s="152"/>
      <c r="C137" s="152"/>
      <c r="D137" s="152"/>
      <c r="E137" s="152"/>
      <c r="F137" s="152"/>
      <c r="G137" s="135"/>
      <c r="H137" s="128"/>
      <c r="I137" s="163"/>
      <c r="J137" s="163"/>
      <c r="K137" s="163"/>
      <c r="L137" s="165"/>
      <c r="M137" s="156"/>
      <c r="N137" s="165"/>
    </row>
    <row r="138" spans="1:14" x14ac:dyDescent="0.25">
      <c r="A138" s="126" t="e">
        <f t="shared" si="3"/>
        <v>#REF!</v>
      </c>
      <c r="B138" s="152"/>
      <c r="C138" s="126"/>
      <c r="D138" s="153"/>
      <c r="E138" s="153"/>
      <c r="F138" s="154"/>
      <c r="G138" s="129"/>
      <c r="H138" s="131"/>
      <c r="I138" s="154"/>
      <c r="J138" s="154"/>
      <c r="K138" s="154"/>
      <c r="L138" s="154"/>
      <c r="M138" s="156"/>
      <c r="N138" s="157"/>
    </row>
    <row r="139" spans="1:14" x14ac:dyDescent="0.25">
      <c r="A139" s="126" t="e">
        <f t="shared" si="3"/>
        <v>#REF!</v>
      </c>
      <c r="B139" s="158"/>
      <c r="C139" s="53"/>
      <c r="D139" s="159"/>
      <c r="E139" s="159"/>
      <c r="F139" s="160"/>
      <c r="G139" s="40"/>
      <c r="H139" s="40"/>
      <c r="I139" s="160"/>
      <c r="J139" s="160"/>
      <c r="K139" s="160"/>
      <c r="L139" s="160"/>
      <c r="M139" s="162"/>
      <c r="N139" s="157"/>
    </row>
    <row r="140" spans="1:14" x14ac:dyDescent="0.25">
      <c r="A140" s="126" t="e">
        <f t="shared" si="3"/>
        <v>#REF!</v>
      </c>
      <c r="B140" s="152"/>
      <c r="C140" s="126"/>
      <c r="D140" s="153"/>
      <c r="E140" s="153"/>
      <c r="F140" s="154"/>
      <c r="G140" s="131"/>
      <c r="H140" s="131"/>
      <c r="I140" s="154"/>
      <c r="J140" s="154"/>
      <c r="K140" s="154"/>
      <c r="L140" s="154"/>
      <c r="M140" s="156"/>
      <c r="N140" s="157"/>
    </row>
    <row r="141" spans="1:14" x14ac:dyDescent="0.25">
      <c r="A141" s="126" t="e">
        <f t="shared" si="3"/>
        <v>#REF!</v>
      </c>
      <c r="B141" s="152"/>
      <c r="C141" s="152"/>
      <c r="D141" s="152"/>
      <c r="E141" s="152"/>
      <c r="F141" s="152"/>
      <c r="G141" s="128"/>
      <c r="H141" s="128"/>
      <c r="I141" s="163"/>
      <c r="J141" s="163"/>
      <c r="K141" s="163"/>
      <c r="L141" s="165"/>
      <c r="M141" s="156"/>
      <c r="N141" s="165"/>
    </row>
    <row r="142" spans="1:14" x14ac:dyDescent="0.25">
      <c r="A142" s="126" t="e">
        <f t="shared" si="3"/>
        <v>#REF!</v>
      </c>
      <c r="B142" s="152"/>
      <c r="C142" s="126"/>
      <c r="D142" s="153"/>
      <c r="E142" s="152"/>
      <c r="F142" s="154"/>
      <c r="G142" s="131"/>
      <c r="H142" s="131"/>
      <c r="I142" s="154"/>
      <c r="J142" s="154"/>
      <c r="K142" s="154"/>
      <c r="L142" s="154"/>
      <c r="M142" s="156"/>
      <c r="N142" s="157"/>
    </row>
    <row r="143" spans="1:14" x14ac:dyDescent="0.25">
      <c r="A143" s="126" t="e">
        <f t="shared" si="3"/>
        <v>#REF!</v>
      </c>
      <c r="B143" s="152"/>
      <c r="C143" s="126"/>
      <c r="D143" s="153"/>
      <c r="E143" s="153"/>
      <c r="F143" s="154"/>
      <c r="G143" s="129"/>
      <c r="H143" s="131"/>
      <c r="I143" s="154"/>
      <c r="J143" s="154"/>
      <c r="K143" s="154"/>
      <c r="L143" s="154"/>
      <c r="M143" s="156"/>
      <c r="N143" s="157"/>
    </row>
    <row r="144" spans="1:14" x14ac:dyDescent="0.25">
      <c r="A144" s="126" t="e">
        <f t="shared" si="3"/>
        <v>#REF!</v>
      </c>
      <c r="B144" s="158"/>
      <c r="C144" s="53"/>
      <c r="D144" s="159"/>
      <c r="E144" s="159"/>
      <c r="F144" s="160"/>
      <c r="G144" s="40"/>
      <c r="H144" s="40"/>
      <c r="I144" s="160"/>
      <c r="J144" s="160"/>
      <c r="K144" s="160"/>
      <c r="L144" s="160"/>
      <c r="M144" s="162"/>
      <c r="N144" s="157"/>
    </row>
    <row r="145" spans="1:14" x14ac:dyDescent="0.25">
      <c r="A145" s="126" t="e">
        <f t="shared" si="3"/>
        <v>#REF!</v>
      </c>
      <c r="B145" s="152"/>
      <c r="C145" s="126"/>
      <c r="D145" s="153"/>
      <c r="E145" s="153"/>
      <c r="F145" s="154"/>
      <c r="G145" s="131"/>
      <c r="H145" s="131"/>
      <c r="I145" s="154"/>
      <c r="J145" s="154"/>
      <c r="K145" s="154"/>
      <c r="L145" s="154"/>
      <c r="M145" s="156"/>
      <c r="N145" s="157"/>
    </row>
    <row r="146" spans="1:14" x14ac:dyDescent="0.25">
      <c r="A146" s="126" t="e">
        <f t="shared" si="3"/>
        <v>#REF!</v>
      </c>
      <c r="B146" s="152"/>
      <c r="C146" s="152"/>
      <c r="D146" s="152"/>
      <c r="E146" s="152"/>
      <c r="F146" s="152"/>
      <c r="G146" s="128"/>
      <c r="H146" s="128"/>
      <c r="I146" s="163"/>
      <c r="J146" s="163"/>
      <c r="K146" s="163"/>
      <c r="L146" s="165"/>
      <c r="M146" s="156"/>
      <c r="N146" s="165"/>
    </row>
    <row r="147" spans="1:14" x14ac:dyDescent="0.25">
      <c r="A147" s="126" t="e">
        <f t="shared" si="3"/>
        <v>#REF!</v>
      </c>
      <c r="B147" s="152"/>
      <c r="C147" s="152"/>
      <c r="D147" s="152"/>
      <c r="E147" s="152"/>
      <c r="F147" s="152"/>
      <c r="G147" s="128"/>
      <c r="H147" s="128"/>
      <c r="I147" s="163"/>
      <c r="J147" s="163"/>
      <c r="K147" s="163"/>
      <c r="L147" s="165"/>
      <c r="M147" s="156"/>
      <c r="N147" s="165"/>
    </row>
    <row r="148" spans="1:14" x14ac:dyDescent="0.25">
      <c r="A148" s="126" t="e">
        <f t="shared" si="3"/>
        <v>#REF!</v>
      </c>
      <c r="B148" s="152"/>
      <c r="C148" s="126"/>
      <c r="D148" s="153"/>
      <c r="E148" s="152"/>
      <c r="F148" s="154"/>
      <c r="G148" s="131"/>
      <c r="H148" s="131"/>
      <c r="I148" s="154"/>
      <c r="J148" s="154"/>
      <c r="K148" s="154"/>
      <c r="L148" s="154"/>
      <c r="M148" s="156"/>
      <c r="N148" s="157"/>
    </row>
    <row r="149" spans="1:14" x14ac:dyDescent="0.25">
      <c r="A149" s="126" t="e">
        <f t="shared" si="3"/>
        <v>#REF!</v>
      </c>
      <c r="B149" s="152"/>
      <c r="C149" s="126"/>
      <c r="D149" s="153"/>
      <c r="E149" s="153"/>
      <c r="F149" s="154"/>
      <c r="G149" s="129"/>
      <c r="H149" s="131"/>
      <c r="I149" s="154"/>
      <c r="J149" s="154"/>
      <c r="K149" s="154"/>
      <c r="L149" s="154"/>
      <c r="M149" s="156"/>
      <c r="N149" s="157"/>
    </row>
    <row r="150" spans="1:14" x14ac:dyDescent="0.25">
      <c r="A150" s="126" t="e">
        <f t="shared" si="3"/>
        <v>#REF!</v>
      </c>
      <c r="B150" s="158"/>
      <c r="C150" s="53"/>
      <c r="D150" s="159"/>
      <c r="E150" s="159"/>
      <c r="F150" s="160"/>
      <c r="G150" s="40"/>
      <c r="H150" s="40"/>
      <c r="I150" s="160"/>
      <c r="J150" s="160"/>
      <c r="K150" s="160"/>
      <c r="L150" s="160"/>
      <c r="M150" s="162"/>
      <c r="N150" s="157"/>
    </row>
    <row r="151" spans="1:14" x14ac:dyDescent="0.25">
      <c r="A151" s="126" t="e">
        <f t="shared" si="3"/>
        <v>#REF!</v>
      </c>
      <c r="B151" s="152"/>
      <c r="C151" s="126"/>
      <c r="D151" s="153"/>
      <c r="E151" s="153"/>
      <c r="F151" s="154"/>
      <c r="G151" s="131"/>
      <c r="H151" s="131"/>
      <c r="I151" s="154"/>
      <c r="J151" s="154"/>
      <c r="K151" s="154"/>
      <c r="L151" s="154"/>
      <c r="M151" s="156"/>
      <c r="N151" s="157"/>
    </row>
    <row r="152" spans="1:14" x14ac:dyDescent="0.25">
      <c r="A152" s="126" t="e">
        <f t="shared" si="3"/>
        <v>#REF!</v>
      </c>
      <c r="B152" s="152"/>
      <c r="C152" s="152"/>
      <c r="D152" s="152"/>
      <c r="E152" s="152"/>
      <c r="F152" s="152"/>
      <c r="G152" s="128"/>
      <c r="H152" s="128"/>
      <c r="I152" s="163"/>
      <c r="J152" s="163"/>
      <c r="K152" s="163"/>
      <c r="L152" s="165"/>
      <c r="M152" s="156"/>
      <c r="N152" s="165"/>
    </row>
    <row r="153" spans="1:14" x14ac:dyDescent="0.25">
      <c r="A153" s="126" t="e">
        <f t="shared" si="3"/>
        <v>#REF!</v>
      </c>
      <c r="B153" s="152"/>
      <c r="C153" s="126"/>
      <c r="D153" s="153"/>
      <c r="E153" s="152"/>
      <c r="F153" s="154"/>
      <c r="G153" s="131"/>
      <c r="H153" s="131"/>
      <c r="I153" s="154"/>
      <c r="J153" s="154"/>
      <c r="K153" s="154"/>
      <c r="L153" s="154"/>
      <c r="M153" s="156"/>
      <c r="N153" s="157"/>
    </row>
    <row r="154" spans="1:14" x14ac:dyDescent="0.25">
      <c r="A154" s="126" t="e">
        <f t="shared" si="3"/>
        <v>#REF!</v>
      </c>
      <c r="B154" s="152"/>
      <c r="C154" s="126"/>
      <c r="D154" s="153"/>
      <c r="E154" s="153"/>
      <c r="F154" s="154"/>
      <c r="G154" s="129"/>
      <c r="H154" s="131"/>
      <c r="I154" s="154"/>
      <c r="J154" s="154"/>
      <c r="K154" s="154"/>
      <c r="L154" s="154"/>
      <c r="M154" s="156"/>
      <c r="N154" s="157"/>
    </row>
    <row r="155" spans="1:14" x14ac:dyDescent="0.25">
      <c r="A155" s="126" t="e">
        <f t="shared" si="3"/>
        <v>#REF!</v>
      </c>
      <c r="B155" s="158"/>
      <c r="C155" s="53"/>
      <c r="D155" s="159"/>
      <c r="E155" s="159"/>
      <c r="F155" s="160"/>
      <c r="G155" s="40"/>
      <c r="H155" s="40"/>
      <c r="I155" s="160"/>
      <c r="J155" s="160"/>
      <c r="K155" s="160"/>
      <c r="L155" s="160"/>
      <c r="M155" s="162"/>
      <c r="N155" s="157"/>
    </row>
    <row r="156" spans="1:14" x14ac:dyDescent="0.25">
      <c r="A156" s="126" t="e">
        <f t="shared" si="3"/>
        <v>#REF!</v>
      </c>
      <c r="B156" s="152"/>
      <c r="C156" s="126"/>
      <c r="D156" s="152"/>
      <c r="E156" s="152"/>
      <c r="F156" s="152"/>
      <c r="G156" s="128"/>
      <c r="H156" s="128"/>
      <c r="I156" s="163"/>
      <c r="J156" s="163"/>
      <c r="K156" s="163"/>
      <c r="L156" s="165"/>
      <c r="M156" s="156"/>
      <c r="N156" s="165"/>
    </row>
    <row r="157" spans="1:14" x14ac:dyDescent="0.25">
      <c r="A157" s="126" t="e">
        <f t="shared" si="3"/>
        <v>#REF!</v>
      </c>
      <c r="B157" s="152"/>
      <c r="C157" s="126"/>
      <c r="D157" s="153"/>
      <c r="E157" s="153"/>
      <c r="F157" s="154"/>
      <c r="G157" s="131"/>
      <c r="H157" s="131"/>
      <c r="I157" s="154"/>
      <c r="J157" s="154"/>
      <c r="K157" s="154"/>
      <c r="L157" s="154"/>
      <c r="M157" s="156"/>
      <c r="N157" s="157"/>
    </row>
    <row r="158" spans="1:14" x14ac:dyDescent="0.25">
      <c r="A158" s="126" t="e">
        <f t="shared" si="3"/>
        <v>#REF!</v>
      </c>
      <c r="B158" s="152"/>
      <c r="C158" s="126"/>
      <c r="D158" s="153"/>
      <c r="E158" s="152"/>
      <c r="F158" s="154"/>
      <c r="G158" s="131"/>
      <c r="H158" s="131"/>
      <c r="I158" s="154"/>
      <c r="J158" s="154"/>
      <c r="K158" s="154"/>
      <c r="L158" s="154"/>
      <c r="M158" s="156"/>
      <c r="N158" s="157"/>
    </row>
    <row r="159" spans="1:14" x14ac:dyDescent="0.25">
      <c r="A159" s="126" t="e">
        <f t="shared" si="3"/>
        <v>#REF!</v>
      </c>
      <c r="B159" s="152"/>
      <c r="C159" s="126"/>
      <c r="D159" s="153"/>
      <c r="E159" s="153"/>
      <c r="F159" s="154"/>
      <c r="G159" s="129"/>
      <c r="H159" s="131"/>
      <c r="I159" s="154"/>
      <c r="J159" s="154"/>
      <c r="K159" s="154"/>
      <c r="L159" s="154"/>
      <c r="M159" s="156"/>
      <c r="N159" s="157"/>
    </row>
    <row r="160" spans="1:14" x14ac:dyDescent="0.25">
      <c r="A160" s="126" t="e">
        <f t="shared" si="3"/>
        <v>#REF!</v>
      </c>
      <c r="B160" s="158"/>
      <c r="C160" s="53"/>
      <c r="D160" s="159"/>
      <c r="E160" s="159"/>
      <c r="F160" s="160"/>
      <c r="G160" s="40"/>
      <c r="H160" s="40"/>
      <c r="I160" s="160"/>
      <c r="J160" s="160"/>
      <c r="K160" s="160"/>
      <c r="L160" s="160"/>
      <c r="M160" s="162"/>
      <c r="N160" s="157"/>
    </row>
    <row r="161" spans="1:14" x14ac:dyDescent="0.25">
      <c r="A161" s="126" t="e">
        <f t="shared" si="3"/>
        <v>#REF!</v>
      </c>
      <c r="B161" s="152"/>
      <c r="C161" s="126"/>
      <c r="D161" s="153"/>
      <c r="E161" s="153"/>
      <c r="F161" s="154"/>
      <c r="G161" s="131"/>
      <c r="H161" s="131"/>
      <c r="I161" s="154"/>
      <c r="J161" s="154"/>
      <c r="K161" s="154"/>
      <c r="L161" s="154"/>
      <c r="M161" s="156"/>
      <c r="N161" s="157"/>
    </row>
    <row r="162" spans="1:14" x14ac:dyDescent="0.25">
      <c r="A162" s="126" t="e">
        <f t="shared" si="3"/>
        <v>#REF!</v>
      </c>
      <c r="B162" s="177"/>
      <c r="C162" s="177"/>
      <c r="D162" s="152"/>
      <c r="E162" s="152"/>
      <c r="F162" s="152"/>
      <c r="G162" s="128"/>
      <c r="H162" s="128"/>
      <c r="I162" s="163"/>
      <c r="J162" s="163"/>
      <c r="K162" s="163"/>
      <c r="L162" s="165"/>
      <c r="M162" s="156"/>
      <c r="N162" s="165"/>
    </row>
    <row r="163" spans="1:14" x14ac:dyDescent="0.25">
      <c r="A163" s="126" t="e">
        <f t="shared" si="3"/>
        <v>#REF!</v>
      </c>
      <c r="B163" s="152"/>
      <c r="C163" s="126"/>
      <c r="D163" s="153"/>
      <c r="E163" s="152"/>
      <c r="F163" s="154"/>
      <c r="G163" s="131"/>
      <c r="H163" s="131"/>
      <c r="I163" s="154"/>
      <c r="J163" s="154"/>
      <c r="K163" s="154"/>
      <c r="L163" s="154"/>
      <c r="M163" s="156"/>
      <c r="N163" s="157"/>
    </row>
    <row r="164" spans="1:14" x14ac:dyDescent="0.25">
      <c r="A164" s="126" t="e">
        <f t="shared" si="3"/>
        <v>#REF!</v>
      </c>
      <c r="B164" s="152"/>
      <c r="C164" s="126"/>
      <c r="D164" s="153"/>
      <c r="E164" s="153"/>
      <c r="F164" s="154"/>
      <c r="G164" s="129"/>
      <c r="H164" s="131"/>
      <c r="I164" s="154"/>
      <c r="J164" s="154"/>
      <c r="K164" s="154"/>
      <c r="L164" s="154"/>
      <c r="M164" s="156"/>
      <c r="N164" s="157"/>
    </row>
    <row r="165" spans="1:14" x14ac:dyDescent="0.25">
      <c r="A165" s="126" t="e">
        <f t="shared" si="3"/>
        <v>#REF!</v>
      </c>
      <c r="B165" s="158"/>
      <c r="C165" s="53"/>
      <c r="D165" s="159"/>
      <c r="E165" s="159"/>
      <c r="F165" s="160"/>
      <c r="G165" s="40"/>
      <c r="H165" s="40"/>
      <c r="I165" s="160"/>
      <c r="J165" s="160"/>
      <c r="K165" s="160"/>
      <c r="L165" s="160"/>
      <c r="M165" s="162"/>
      <c r="N165" s="157"/>
    </row>
    <row r="166" spans="1:14" x14ac:dyDescent="0.25">
      <c r="A166" s="126" t="e">
        <f t="shared" si="3"/>
        <v>#REF!</v>
      </c>
      <c r="B166" s="152"/>
      <c r="C166" s="126"/>
      <c r="D166" s="153"/>
      <c r="E166" s="153"/>
      <c r="F166" s="154"/>
      <c r="G166" s="131"/>
      <c r="H166" s="131"/>
      <c r="I166" s="154"/>
      <c r="J166" s="154"/>
      <c r="K166" s="154"/>
      <c r="L166" s="154"/>
      <c r="M166" s="156"/>
      <c r="N166" s="157"/>
    </row>
    <row r="167" spans="1:14" x14ac:dyDescent="0.25">
      <c r="A167" s="126" t="e">
        <f t="shared" si="3"/>
        <v>#REF!</v>
      </c>
      <c r="B167" s="152"/>
      <c r="C167" s="152"/>
      <c r="D167" s="152"/>
      <c r="E167" s="152"/>
      <c r="F167" s="152"/>
      <c r="G167" s="128"/>
      <c r="H167" s="128"/>
      <c r="I167" s="163"/>
      <c r="J167" s="163"/>
      <c r="K167" s="163"/>
      <c r="L167" s="165"/>
      <c r="M167" s="156"/>
      <c r="N167" s="165"/>
    </row>
    <row r="168" spans="1:14" x14ac:dyDescent="0.25">
      <c r="A168" s="126" t="e">
        <f t="shared" si="3"/>
        <v>#REF!</v>
      </c>
      <c r="B168" s="152"/>
      <c r="C168" s="126"/>
      <c r="D168" s="153"/>
      <c r="E168" s="152"/>
      <c r="F168" s="154"/>
      <c r="G168" s="131"/>
      <c r="H168" s="131"/>
      <c r="I168" s="154"/>
      <c r="J168" s="154"/>
      <c r="K168" s="154"/>
      <c r="L168" s="154"/>
      <c r="M168" s="156"/>
      <c r="N168" s="157"/>
    </row>
    <row r="169" spans="1:14" x14ac:dyDescent="0.25">
      <c r="A169" s="126" t="e">
        <f t="shared" si="3"/>
        <v>#REF!</v>
      </c>
      <c r="B169" s="152"/>
      <c r="C169" s="126"/>
      <c r="D169" s="153"/>
      <c r="E169" s="153"/>
      <c r="F169" s="154"/>
      <c r="G169" s="129"/>
      <c r="H169" s="131"/>
      <c r="I169" s="154"/>
      <c r="J169" s="154"/>
      <c r="K169" s="154"/>
      <c r="L169" s="154"/>
      <c r="M169" s="156"/>
      <c r="N169" s="157"/>
    </row>
    <row r="170" spans="1:14" x14ac:dyDescent="0.25">
      <c r="A170" s="126" t="e">
        <f t="shared" si="3"/>
        <v>#REF!</v>
      </c>
      <c r="B170" s="158"/>
      <c r="C170" s="53"/>
      <c r="D170" s="159"/>
      <c r="E170" s="159"/>
      <c r="F170" s="160"/>
      <c r="G170" s="40"/>
      <c r="H170" s="40"/>
      <c r="I170" s="160"/>
      <c r="J170" s="160"/>
      <c r="K170" s="160"/>
      <c r="L170" s="160"/>
      <c r="M170" s="162"/>
      <c r="N170" s="157"/>
    </row>
    <row r="171" spans="1:14" x14ac:dyDescent="0.25">
      <c r="A171" s="126" t="e">
        <f t="shared" si="3"/>
        <v>#REF!</v>
      </c>
      <c r="B171" s="152"/>
      <c r="C171" s="126"/>
      <c r="D171" s="153"/>
      <c r="E171" s="153"/>
      <c r="F171" s="154"/>
      <c r="G171" s="131"/>
      <c r="H171" s="131"/>
      <c r="I171" s="154"/>
      <c r="J171" s="154"/>
      <c r="K171" s="154"/>
      <c r="L171" s="154"/>
      <c r="M171" s="156"/>
      <c r="N171" s="157"/>
    </row>
    <row r="172" spans="1:14" x14ac:dyDescent="0.25">
      <c r="A172" s="126" t="e">
        <f t="shared" si="3"/>
        <v>#REF!</v>
      </c>
      <c r="B172" s="152"/>
      <c r="C172" s="152"/>
      <c r="D172" s="152"/>
      <c r="E172" s="152"/>
      <c r="F172" s="152"/>
      <c r="G172" s="128"/>
      <c r="H172" s="128"/>
      <c r="I172" s="163"/>
      <c r="J172" s="163"/>
      <c r="K172" s="163"/>
      <c r="L172" s="165"/>
      <c r="M172" s="156"/>
      <c r="N172" s="165"/>
    </row>
    <row r="173" spans="1:14" x14ac:dyDescent="0.25">
      <c r="A173" s="126" t="e">
        <f t="shared" si="3"/>
        <v>#REF!</v>
      </c>
      <c r="B173" s="152"/>
      <c r="C173" s="126"/>
      <c r="D173" s="153"/>
      <c r="E173" s="152"/>
      <c r="F173" s="154"/>
      <c r="G173" s="131"/>
      <c r="H173" s="131"/>
      <c r="I173" s="154"/>
      <c r="J173" s="154"/>
      <c r="K173" s="154"/>
      <c r="L173" s="154"/>
      <c r="M173" s="156"/>
      <c r="N173" s="157"/>
    </row>
    <row r="174" spans="1:14" x14ac:dyDescent="0.25">
      <c r="A174" s="126" t="e">
        <f t="shared" si="3"/>
        <v>#REF!</v>
      </c>
      <c r="B174" s="152"/>
      <c r="C174" s="126"/>
      <c r="D174" s="153"/>
      <c r="E174" s="153"/>
      <c r="F174" s="154"/>
      <c r="G174" s="129"/>
      <c r="H174" s="131"/>
      <c r="I174" s="154"/>
      <c r="J174" s="154"/>
      <c r="K174" s="154"/>
      <c r="L174" s="154"/>
      <c r="M174" s="156"/>
      <c r="N174" s="157"/>
    </row>
    <row r="175" spans="1:14" x14ac:dyDescent="0.25">
      <c r="A175" s="126" t="e">
        <f t="shared" si="3"/>
        <v>#REF!</v>
      </c>
      <c r="B175" s="158"/>
      <c r="C175" s="53"/>
      <c r="D175" s="159"/>
      <c r="E175" s="159"/>
      <c r="F175" s="160"/>
      <c r="G175" s="40"/>
      <c r="H175" s="40"/>
      <c r="I175" s="160"/>
      <c r="J175" s="160"/>
      <c r="K175" s="160"/>
      <c r="L175" s="160"/>
      <c r="M175" s="162"/>
      <c r="N175" s="157"/>
    </row>
    <row r="176" spans="1:14" x14ac:dyDescent="0.25">
      <c r="A176" s="126" t="e">
        <f t="shared" si="3"/>
        <v>#REF!</v>
      </c>
      <c r="B176" s="152"/>
      <c r="C176" s="126"/>
      <c r="D176" s="153"/>
      <c r="E176" s="153"/>
      <c r="F176" s="154"/>
      <c r="G176" s="131"/>
      <c r="H176" s="131"/>
      <c r="I176" s="154"/>
      <c r="J176" s="154"/>
      <c r="K176" s="154"/>
      <c r="L176" s="154"/>
      <c r="M176" s="156"/>
      <c r="N176" s="157"/>
    </row>
    <row r="177" spans="1:14" x14ac:dyDescent="0.25">
      <c r="A177" s="126" t="e">
        <f t="shared" si="3"/>
        <v>#REF!</v>
      </c>
      <c r="B177" s="152"/>
      <c r="C177" s="152"/>
      <c r="D177" s="152"/>
      <c r="E177" s="152"/>
      <c r="F177" s="152"/>
      <c r="G177" s="128"/>
      <c r="H177" s="128"/>
      <c r="I177" s="163"/>
      <c r="J177" s="163"/>
      <c r="K177" s="163"/>
      <c r="L177" s="165"/>
      <c r="M177" s="156"/>
      <c r="N177" s="165"/>
    </row>
    <row r="178" spans="1:14" x14ac:dyDescent="0.25">
      <c r="A178" s="126" t="e">
        <f t="shared" si="3"/>
        <v>#REF!</v>
      </c>
      <c r="B178" s="152"/>
      <c r="C178" s="126"/>
      <c r="D178" s="153"/>
      <c r="E178" s="152"/>
      <c r="F178" s="154"/>
      <c r="G178" s="131"/>
      <c r="H178" s="131"/>
      <c r="I178" s="154"/>
      <c r="J178" s="154"/>
      <c r="K178" s="154"/>
      <c r="L178" s="154"/>
      <c r="M178" s="156"/>
      <c r="N178" s="157"/>
    </row>
    <row r="179" spans="1:14" x14ac:dyDescent="0.25">
      <c r="A179" s="126" t="e">
        <f t="shared" si="3"/>
        <v>#REF!</v>
      </c>
      <c r="B179" s="152"/>
      <c r="C179" s="126"/>
      <c r="D179" s="153"/>
      <c r="E179" s="153"/>
      <c r="F179" s="154"/>
      <c r="G179" s="129"/>
      <c r="H179" s="131"/>
      <c r="I179" s="154"/>
      <c r="J179" s="154"/>
      <c r="K179" s="154"/>
      <c r="L179" s="154"/>
      <c r="M179" s="156"/>
      <c r="N179" s="157"/>
    </row>
    <row r="180" spans="1:14" x14ac:dyDescent="0.25">
      <c r="A180" s="126" t="e">
        <f t="shared" si="3"/>
        <v>#REF!</v>
      </c>
      <c r="B180" s="158"/>
      <c r="C180" s="53"/>
      <c r="D180" s="159"/>
      <c r="E180" s="159"/>
      <c r="F180" s="160"/>
      <c r="G180" s="40"/>
      <c r="H180" s="40"/>
      <c r="I180" s="160"/>
      <c r="J180" s="160"/>
      <c r="K180" s="160"/>
      <c r="L180" s="160"/>
      <c r="M180" s="162"/>
      <c r="N180" s="157"/>
    </row>
    <row r="181" spans="1:14" x14ac:dyDescent="0.25">
      <c r="A181" s="126" t="e">
        <f t="shared" si="3"/>
        <v>#REF!</v>
      </c>
      <c r="B181" s="152"/>
      <c r="C181" s="126"/>
      <c r="D181" s="153"/>
      <c r="E181" s="153"/>
      <c r="F181" s="154"/>
      <c r="G181" s="131"/>
      <c r="H181" s="131"/>
      <c r="I181" s="154"/>
      <c r="J181" s="154"/>
      <c r="K181" s="154"/>
      <c r="L181" s="154"/>
      <c r="M181" s="156"/>
      <c r="N181" s="157"/>
    </row>
    <row r="182" spans="1:14" x14ac:dyDescent="0.25">
      <c r="A182" s="126" t="e">
        <f t="shared" si="3"/>
        <v>#REF!</v>
      </c>
      <c r="B182" s="152"/>
      <c r="C182" s="152"/>
      <c r="D182" s="152"/>
      <c r="E182" s="152"/>
      <c r="F182" s="152"/>
      <c r="G182" s="128"/>
      <c r="H182" s="128"/>
      <c r="I182" s="163"/>
      <c r="J182" s="163"/>
      <c r="K182" s="163"/>
      <c r="L182" s="165"/>
      <c r="M182" s="156"/>
      <c r="N182" s="165"/>
    </row>
    <row r="183" spans="1:14" x14ac:dyDescent="0.25">
      <c r="A183" s="126" t="e">
        <f t="shared" si="3"/>
        <v>#REF!</v>
      </c>
      <c r="B183" s="152"/>
      <c r="C183" s="126"/>
      <c r="D183" s="153"/>
      <c r="E183" s="152"/>
      <c r="F183" s="154"/>
      <c r="G183" s="131"/>
      <c r="H183" s="131"/>
      <c r="I183" s="154"/>
      <c r="J183" s="154"/>
      <c r="K183" s="154"/>
      <c r="L183" s="154"/>
      <c r="M183" s="156"/>
      <c r="N183" s="157"/>
    </row>
    <row r="184" spans="1:14" x14ac:dyDescent="0.25">
      <c r="A184" s="126" t="e">
        <f t="shared" si="3"/>
        <v>#REF!</v>
      </c>
      <c r="B184" s="152"/>
      <c r="C184" s="126"/>
      <c r="D184" s="153"/>
      <c r="E184" s="153"/>
      <c r="F184" s="154"/>
      <c r="G184" s="129"/>
      <c r="H184" s="131"/>
      <c r="I184" s="154"/>
      <c r="J184" s="154"/>
      <c r="K184" s="154"/>
      <c r="L184" s="154"/>
      <c r="M184" s="156"/>
      <c r="N184" s="157"/>
    </row>
    <row r="185" spans="1:14" x14ac:dyDescent="0.25">
      <c r="A185" s="126" t="e">
        <f t="shared" si="3"/>
        <v>#REF!</v>
      </c>
      <c r="B185" s="152"/>
      <c r="C185" s="152"/>
      <c r="D185" s="152"/>
      <c r="E185" s="152"/>
      <c r="F185" s="152"/>
      <c r="G185" s="128"/>
      <c r="H185" s="128"/>
      <c r="I185" s="163"/>
      <c r="J185" s="163"/>
      <c r="K185" s="163"/>
      <c r="L185" s="165"/>
      <c r="M185" s="156"/>
      <c r="N185" s="165"/>
    </row>
    <row r="186" spans="1:14" x14ac:dyDescent="0.25">
      <c r="A186" s="126" t="e">
        <f t="shared" si="3"/>
        <v>#REF!</v>
      </c>
      <c r="B186" s="152"/>
      <c r="C186" s="136"/>
      <c r="D186" s="152"/>
      <c r="E186" s="152"/>
      <c r="F186" s="152"/>
      <c r="G186" s="128"/>
      <c r="H186" s="128"/>
      <c r="I186" s="163"/>
      <c r="J186" s="163"/>
      <c r="K186" s="163"/>
      <c r="L186" s="165"/>
      <c r="M186" s="156"/>
      <c r="N186" s="165"/>
    </row>
    <row r="187" spans="1:14" x14ac:dyDescent="0.25">
      <c r="A187" s="126" t="e">
        <f t="shared" si="3"/>
        <v>#REF!</v>
      </c>
      <c r="B187" s="158"/>
      <c r="C187" s="53"/>
      <c r="D187" s="159"/>
      <c r="E187" s="159"/>
      <c r="F187" s="160"/>
      <c r="G187" s="40"/>
      <c r="H187" s="40"/>
      <c r="I187" s="160"/>
      <c r="J187" s="160"/>
      <c r="K187" s="160"/>
      <c r="L187" s="160"/>
      <c r="M187" s="162"/>
      <c r="N187" s="157"/>
    </row>
    <row r="188" spans="1:14" x14ac:dyDescent="0.25">
      <c r="A188" s="126" t="e">
        <f t="shared" si="3"/>
        <v>#REF!</v>
      </c>
      <c r="B188" s="152"/>
      <c r="C188" s="126"/>
      <c r="D188" s="153"/>
      <c r="E188" s="153"/>
      <c r="F188" s="154"/>
      <c r="G188" s="131"/>
      <c r="H188" s="131"/>
      <c r="I188" s="154"/>
      <c r="J188" s="154"/>
      <c r="K188" s="154"/>
      <c r="L188" s="154"/>
      <c r="M188" s="156"/>
      <c r="N188" s="157"/>
    </row>
    <row r="189" spans="1:14" x14ac:dyDescent="0.25">
      <c r="A189" s="126" t="e">
        <f t="shared" ref="A189:A252" si="4">IF(C189=C188,CONCATENATE(A188,1),C189)</f>
        <v>#REF!</v>
      </c>
      <c r="B189" s="152"/>
      <c r="C189" s="126"/>
      <c r="D189" s="153"/>
      <c r="E189" s="152"/>
      <c r="F189" s="154"/>
      <c r="G189" s="131"/>
      <c r="H189" s="131"/>
      <c r="I189" s="154"/>
      <c r="J189" s="154"/>
      <c r="K189" s="154"/>
      <c r="L189" s="154"/>
      <c r="M189" s="156"/>
      <c r="N189" s="157"/>
    </row>
    <row r="190" spans="1:14" x14ac:dyDescent="0.25">
      <c r="A190" s="126" t="e">
        <f t="shared" si="4"/>
        <v>#REF!</v>
      </c>
      <c r="B190" s="152"/>
      <c r="C190" s="126"/>
      <c r="D190" s="153"/>
      <c r="E190" s="153"/>
      <c r="F190" s="154"/>
      <c r="G190" s="129"/>
      <c r="H190" s="131"/>
      <c r="I190" s="154"/>
      <c r="J190" s="154"/>
      <c r="K190" s="154"/>
      <c r="L190" s="154"/>
      <c r="M190" s="156"/>
      <c r="N190" s="157"/>
    </row>
    <row r="191" spans="1:14" x14ac:dyDescent="0.25">
      <c r="A191" s="126" t="e">
        <f t="shared" si="4"/>
        <v>#REF!</v>
      </c>
      <c r="B191" s="158"/>
      <c r="C191" s="53"/>
      <c r="D191" s="159"/>
      <c r="E191" s="159"/>
      <c r="F191" s="160"/>
      <c r="G191" s="40"/>
      <c r="H191" s="40"/>
      <c r="I191" s="160"/>
      <c r="J191" s="160"/>
      <c r="K191" s="160"/>
      <c r="L191" s="160"/>
      <c r="M191" s="162"/>
      <c r="N191" s="157"/>
    </row>
    <row r="192" spans="1:14" x14ac:dyDescent="0.25">
      <c r="A192" s="126" t="e">
        <f t="shared" si="4"/>
        <v>#REF!</v>
      </c>
      <c r="B192" s="152"/>
      <c r="C192" s="152"/>
      <c r="D192" s="152"/>
      <c r="E192" s="178"/>
      <c r="F192" s="152"/>
      <c r="G192" s="128"/>
      <c r="H192" s="128"/>
      <c r="I192" s="163"/>
      <c r="J192" s="163"/>
      <c r="K192" s="163"/>
      <c r="L192" s="165"/>
      <c r="M192" s="156"/>
      <c r="N192" s="165"/>
    </row>
    <row r="193" spans="1:14" x14ac:dyDescent="0.25">
      <c r="A193" s="126" t="e">
        <f t="shared" si="4"/>
        <v>#REF!</v>
      </c>
      <c r="B193" s="152"/>
      <c r="C193" s="126"/>
      <c r="D193" s="153"/>
      <c r="E193" s="153"/>
      <c r="F193" s="154"/>
      <c r="G193" s="131"/>
      <c r="H193" s="131"/>
      <c r="I193" s="154"/>
      <c r="J193" s="154"/>
      <c r="K193" s="154"/>
      <c r="L193" s="154"/>
      <c r="M193" s="156"/>
      <c r="N193" s="157"/>
    </row>
    <row r="194" spans="1:14" x14ac:dyDescent="0.25">
      <c r="A194" s="126" t="e">
        <f t="shared" si="4"/>
        <v>#REF!</v>
      </c>
      <c r="B194" s="152"/>
      <c r="C194" s="152"/>
      <c r="D194" s="152"/>
      <c r="E194" s="152"/>
      <c r="F194" s="152"/>
      <c r="G194" s="128"/>
      <c r="H194" s="128"/>
      <c r="I194" s="163"/>
      <c r="J194" s="163"/>
      <c r="K194" s="163"/>
      <c r="L194" s="165"/>
      <c r="M194" s="156"/>
      <c r="N194" s="165"/>
    </row>
    <row r="195" spans="1:14" x14ac:dyDescent="0.25">
      <c r="A195" s="126" t="e">
        <f t="shared" si="4"/>
        <v>#REF!</v>
      </c>
      <c r="B195" s="152"/>
      <c r="C195" s="126"/>
      <c r="D195" s="153"/>
      <c r="E195" s="152"/>
      <c r="F195" s="154"/>
      <c r="G195" s="131"/>
      <c r="H195" s="131"/>
      <c r="I195" s="154"/>
      <c r="J195" s="154"/>
      <c r="K195" s="154"/>
      <c r="L195" s="154"/>
      <c r="M195" s="156"/>
      <c r="N195" s="157"/>
    </row>
    <row r="196" spans="1:14" x14ac:dyDescent="0.25">
      <c r="A196" s="126" t="e">
        <f t="shared" si="4"/>
        <v>#REF!</v>
      </c>
      <c r="B196" s="152"/>
      <c r="C196" s="126"/>
      <c r="D196" s="153"/>
      <c r="E196" s="153"/>
      <c r="F196" s="154"/>
      <c r="G196" s="129"/>
      <c r="H196" s="131"/>
      <c r="I196" s="154"/>
      <c r="J196" s="154"/>
      <c r="K196" s="154"/>
      <c r="L196" s="154"/>
      <c r="M196" s="156"/>
      <c r="N196" s="157"/>
    </row>
    <row r="197" spans="1:14" x14ac:dyDescent="0.25">
      <c r="A197" s="126" t="e">
        <f t="shared" si="4"/>
        <v>#REF!</v>
      </c>
      <c r="B197" s="158"/>
      <c r="C197" s="53"/>
      <c r="D197" s="159"/>
      <c r="E197" s="159"/>
      <c r="F197" s="160"/>
      <c r="G197" s="40"/>
      <c r="H197" s="40"/>
      <c r="I197" s="160"/>
      <c r="J197" s="160"/>
      <c r="K197" s="160"/>
      <c r="L197" s="160"/>
      <c r="M197" s="162"/>
      <c r="N197" s="157"/>
    </row>
    <row r="198" spans="1:14" x14ac:dyDescent="0.25">
      <c r="A198" s="126" t="e">
        <f t="shared" si="4"/>
        <v>#REF!</v>
      </c>
      <c r="B198" s="152"/>
      <c r="C198" s="126"/>
      <c r="D198" s="153"/>
      <c r="E198" s="153"/>
      <c r="F198" s="154"/>
      <c r="G198" s="131"/>
      <c r="H198" s="131"/>
      <c r="I198" s="154"/>
      <c r="J198" s="154"/>
      <c r="K198" s="154"/>
      <c r="L198" s="154"/>
      <c r="M198" s="156"/>
      <c r="N198" s="157"/>
    </row>
    <row r="199" spans="1:14" x14ac:dyDescent="0.25">
      <c r="A199" s="126" t="e">
        <f t="shared" si="4"/>
        <v>#REF!</v>
      </c>
      <c r="B199" s="152"/>
      <c r="C199" s="152"/>
      <c r="D199" s="152"/>
      <c r="E199" s="152"/>
      <c r="F199" s="152"/>
      <c r="G199" s="128"/>
      <c r="H199" s="128"/>
      <c r="I199" s="163"/>
      <c r="J199" s="163"/>
      <c r="K199" s="163"/>
      <c r="L199" s="165"/>
      <c r="M199" s="156"/>
      <c r="N199" s="165"/>
    </row>
    <row r="200" spans="1:14" x14ac:dyDescent="0.25">
      <c r="A200" s="126" t="e">
        <f t="shared" si="4"/>
        <v>#REF!</v>
      </c>
      <c r="B200" s="152"/>
      <c r="C200" s="126"/>
      <c r="D200" s="153"/>
      <c r="E200" s="152"/>
      <c r="F200" s="154"/>
      <c r="G200" s="131"/>
      <c r="H200" s="131"/>
      <c r="I200" s="154"/>
      <c r="J200" s="154"/>
      <c r="K200" s="154"/>
      <c r="L200" s="154"/>
      <c r="M200" s="156"/>
      <c r="N200" s="157"/>
    </row>
    <row r="201" spans="1:14" x14ac:dyDescent="0.25">
      <c r="A201" s="126" t="e">
        <f t="shared" si="4"/>
        <v>#REF!</v>
      </c>
      <c r="B201" s="152"/>
      <c r="C201" s="126"/>
      <c r="D201" s="153"/>
      <c r="E201" s="153"/>
      <c r="F201" s="154"/>
      <c r="G201" s="129"/>
      <c r="H201" s="131"/>
      <c r="I201" s="154"/>
      <c r="J201" s="154"/>
      <c r="K201" s="154"/>
      <c r="L201" s="154"/>
      <c r="M201" s="156"/>
      <c r="N201" s="157"/>
    </row>
    <row r="202" spans="1:14" x14ac:dyDescent="0.25">
      <c r="A202" s="126" t="e">
        <f t="shared" si="4"/>
        <v>#REF!</v>
      </c>
      <c r="B202" s="158"/>
      <c r="C202" s="53"/>
      <c r="D202" s="159"/>
      <c r="E202" s="159"/>
      <c r="F202" s="160"/>
      <c r="G202" s="40"/>
      <c r="H202" s="40"/>
      <c r="I202" s="160"/>
      <c r="J202" s="160"/>
      <c r="K202" s="160"/>
      <c r="L202" s="160"/>
      <c r="M202" s="162"/>
      <c r="N202" s="157"/>
    </row>
    <row r="203" spans="1:14" x14ac:dyDescent="0.25">
      <c r="A203" s="126" t="e">
        <f t="shared" si="4"/>
        <v>#REF!</v>
      </c>
      <c r="B203" s="152"/>
      <c r="C203" s="126"/>
      <c r="D203" s="153"/>
      <c r="E203" s="153"/>
      <c r="F203" s="154"/>
      <c r="G203" s="131"/>
      <c r="H203" s="131"/>
      <c r="I203" s="154"/>
      <c r="J203" s="154"/>
      <c r="K203" s="154"/>
      <c r="L203" s="154"/>
      <c r="M203" s="156"/>
      <c r="N203" s="157"/>
    </row>
    <row r="204" spans="1:14" x14ac:dyDescent="0.25">
      <c r="A204" s="126" t="e">
        <f t="shared" si="4"/>
        <v>#REF!</v>
      </c>
      <c r="B204" s="152"/>
      <c r="C204" s="152"/>
      <c r="D204" s="152"/>
      <c r="E204" s="152"/>
      <c r="F204" s="152"/>
      <c r="G204" s="135"/>
      <c r="H204" s="128"/>
      <c r="I204" s="163"/>
      <c r="J204" s="163"/>
      <c r="K204" s="163"/>
      <c r="L204" s="165"/>
      <c r="M204" s="156"/>
      <c r="N204" s="165"/>
    </row>
    <row r="205" spans="1:14" x14ac:dyDescent="0.25">
      <c r="A205" s="126" t="e">
        <f t="shared" si="4"/>
        <v>#REF!</v>
      </c>
      <c r="B205" s="152"/>
      <c r="C205" s="126"/>
      <c r="D205" s="153"/>
      <c r="E205" s="152"/>
      <c r="F205" s="154"/>
      <c r="G205" s="131"/>
      <c r="H205" s="131"/>
      <c r="I205" s="154"/>
      <c r="J205" s="154"/>
      <c r="K205" s="154"/>
      <c r="L205" s="154"/>
      <c r="M205" s="156"/>
      <c r="N205" s="157"/>
    </row>
    <row r="206" spans="1:14" x14ac:dyDescent="0.25">
      <c r="A206" s="126" t="e">
        <f t="shared" si="4"/>
        <v>#REF!</v>
      </c>
      <c r="B206" s="152"/>
      <c r="C206" s="152"/>
      <c r="D206" s="152"/>
      <c r="E206" s="152"/>
      <c r="F206" s="152"/>
      <c r="G206" s="128"/>
      <c r="H206" s="128"/>
      <c r="I206" s="163"/>
      <c r="J206" s="163"/>
      <c r="K206" s="163"/>
      <c r="L206" s="165"/>
      <c r="M206" s="156"/>
      <c r="N206" s="165"/>
    </row>
    <row r="207" spans="1:14" x14ac:dyDescent="0.25">
      <c r="A207" s="126" t="e">
        <f t="shared" si="4"/>
        <v>#REF!</v>
      </c>
      <c r="B207" s="152"/>
      <c r="C207" s="126"/>
      <c r="D207" s="152"/>
      <c r="E207" s="152"/>
      <c r="F207" s="152"/>
      <c r="G207" s="128"/>
      <c r="H207" s="128"/>
      <c r="I207" s="163"/>
      <c r="J207" s="163"/>
      <c r="K207" s="163"/>
      <c r="L207" s="165"/>
      <c r="M207" s="156"/>
      <c r="N207" s="165"/>
    </row>
    <row r="208" spans="1:14" x14ac:dyDescent="0.25">
      <c r="A208" s="126" t="e">
        <f t="shared" si="4"/>
        <v>#REF!</v>
      </c>
      <c r="B208" s="152"/>
      <c r="C208" s="126"/>
      <c r="D208" s="153"/>
      <c r="E208" s="153"/>
      <c r="F208" s="154"/>
      <c r="G208" s="129"/>
      <c r="H208" s="131"/>
      <c r="I208" s="154"/>
      <c r="J208" s="154"/>
      <c r="K208" s="154"/>
      <c r="L208" s="154"/>
      <c r="M208" s="156"/>
      <c r="N208" s="157"/>
    </row>
    <row r="209" spans="1:14" x14ac:dyDescent="0.25">
      <c r="A209" s="126" t="e">
        <f t="shared" si="4"/>
        <v>#REF!</v>
      </c>
      <c r="B209" s="158"/>
      <c r="C209" s="53"/>
      <c r="D209" s="159"/>
      <c r="E209" s="159"/>
      <c r="F209" s="160"/>
      <c r="G209" s="40"/>
      <c r="H209" s="40"/>
      <c r="I209" s="160"/>
      <c r="J209" s="160"/>
      <c r="K209" s="160"/>
      <c r="L209" s="160"/>
      <c r="M209" s="162"/>
      <c r="N209" s="157"/>
    </row>
    <row r="210" spans="1:14" x14ac:dyDescent="0.25">
      <c r="A210" s="126" t="e">
        <f t="shared" si="4"/>
        <v>#REF!</v>
      </c>
      <c r="B210" s="152"/>
      <c r="C210" s="126"/>
      <c r="D210" s="153"/>
      <c r="E210" s="153"/>
      <c r="F210" s="154"/>
      <c r="G210" s="131"/>
      <c r="H210" s="131"/>
      <c r="I210" s="154"/>
      <c r="J210" s="154"/>
      <c r="K210" s="154"/>
      <c r="L210" s="154"/>
      <c r="M210" s="156"/>
      <c r="N210" s="157"/>
    </row>
    <row r="211" spans="1:14" x14ac:dyDescent="0.25">
      <c r="A211" s="126" t="e">
        <f t="shared" si="4"/>
        <v>#REF!</v>
      </c>
      <c r="B211" s="152"/>
      <c r="C211" s="152"/>
      <c r="D211" s="152"/>
      <c r="E211" s="152"/>
      <c r="F211" s="152"/>
      <c r="G211" s="128"/>
      <c r="H211" s="128"/>
      <c r="I211" s="163"/>
      <c r="J211" s="163"/>
      <c r="K211" s="163"/>
      <c r="L211" s="165"/>
      <c r="M211" s="156"/>
      <c r="N211" s="165"/>
    </row>
    <row r="212" spans="1:14" x14ac:dyDescent="0.25">
      <c r="A212" s="126" t="e">
        <f t="shared" si="4"/>
        <v>#REF!</v>
      </c>
      <c r="B212" s="152"/>
      <c r="C212" s="126"/>
      <c r="D212" s="153"/>
      <c r="E212" s="152"/>
      <c r="F212" s="154"/>
      <c r="G212" s="131"/>
      <c r="H212" s="131"/>
      <c r="I212" s="154"/>
      <c r="J212" s="154"/>
      <c r="K212" s="154"/>
      <c r="L212" s="154"/>
      <c r="M212" s="156"/>
      <c r="N212" s="157"/>
    </row>
    <row r="213" spans="1:14" x14ac:dyDescent="0.25">
      <c r="A213" s="126" t="e">
        <f t="shared" si="4"/>
        <v>#REF!</v>
      </c>
      <c r="B213" s="152"/>
      <c r="C213" s="126"/>
      <c r="D213" s="153"/>
      <c r="E213" s="153"/>
      <c r="F213" s="154"/>
      <c r="G213" s="129"/>
      <c r="H213" s="131"/>
      <c r="I213" s="154"/>
      <c r="J213" s="154"/>
      <c r="K213" s="154"/>
      <c r="L213" s="154"/>
      <c r="M213" s="156"/>
      <c r="N213" s="157"/>
    </row>
    <row r="214" spans="1:14" x14ac:dyDescent="0.25">
      <c r="A214" s="126" t="e">
        <f t="shared" si="4"/>
        <v>#REF!</v>
      </c>
      <c r="B214" s="158"/>
      <c r="C214" s="53"/>
      <c r="D214" s="159"/>
      <c r="E214" s="159"/>
      <c r="F214" s="160"/>
      <c r="G214" s="40"/>
      <c r="H214" s="40"/>
      <c r="I214" s="160"/>
      <c r="J214" s="160"/>
      <c r="K214" s="160"/>
      <c r="L214" s="160"/>
      <c r="M214" s="162"/>
      <c r="N214" s="157"/>
    </row>
    <row r="215" spans="1:14" x14ac:dyDescent="0.25">
      <c r="A215" s="126" t="e">
        <f t="shared" si="4"/>
        <v>#REF!</v>
      </c>
      <c r="B215" s="152"/>
      <c r="C215" s="126"/>
      <c r="D215" s="153"/>
      <c r="E215" s="153"/>
      <c r="F215" s="154"/>
      <c r="G215" s="131"/>
      <c r="H215" s="131"/>
      <c r="I215" s="154"/>
      <c r="J215" s="154"/>
      <c r="K215" s="154"/>
      <c r="L215" s="154"/>
      <c r="M215" s="156"/>
      <c r="N215" s="157"/>
    </row>
    <row r="216" spans="1:14" x14ac:dyDescent="0.25">
      <c r="A216" s="126" t="e">
        <f t="shared" si="4"/>
        <v>#REF!</v>
      </c>
      <c r="B216" s="152"/>
      <c r="C216" s="126"/>
      <c r="D216" s="153"/>
      <c r="E216" s="152"/>
      <c r="F216" s="154"/>
      <c r="G216" s="131"/>
      <c r="H216" s="131"/>
      <c r="I216" s="154"/>
      <c r="J216" s="154"/>
      <c r="K216" s="154"/>
      <c r="L216" s="154"/>
      <c r="M216" s="156"/>
      <c r="N216" s="157"/>
    </row>
    <row r="217" spans="1:14" x14ac:dyDescent="0.25">
      <c r="A217" s="126" t="e">
        <f t="shared" si="4"/>
        <v>#REF!</v>
      </c>
      <c r="B217" s="152"/>
      <c r="C217" s="126"/>
      <c r="D217" s="152"/>
      <c r="E217" s="152"/>
      <c r="F217" s="152"/>
      <c r="G217" s="128"/>
      <c r="H217" s="128"/>
      <c r="I217" s="163"/>
      <c r="J217" s="163"/>
      <c r="K217" s="163"/>
      <c r="L217" s="165"/>
      <c r="M217" s="156"/>
      <c r="N217" s="165"/>
    </row>
    <row r="218" spans="1:14" x14ac:dyDescent="0.25">
      <c r="A218" s="126" t="e">
        <f t="shared" si="4"/>
        <v>#REF!</v>
      </c>
      <c r="B218" s="152"/>
      <c r="C218" s="126"/>
      <c r="D218" s="153"/>
      <c r="E218" s="153"/>
      <c r="F218" s="154"/>
      <c r="G218" s="129"/>
      <c r="H218" s="131"/>
      <c r="I218" s="154"/>
      <c r="J218" s="154"/>
      <c r="K218" s="154"/>
      <c r="L218" s="154"/>
      <c r="M218" s="156"/>
      <c r="N218" s="157"/>
    </row>
    <row r="219" spans="1:14" x14ac:dyDescent="0.25">
      <c r="A219" s="126" t="e">
        <f t="shared" si="4"/>
        <v>#REF!</v>
      </c>
      <c r="B219" s="158"/>
      <c r="C219" s="53"/>
      <c r="D219" s="159"/>
      <c r="E219" s="159"/>
      <c r="F219" s="160"/>
      <c r="G219" s="40"/>
      <c r="H219" s="40"/>
      <c r="I219" s="160"/>
      <c r="J219" s="160"/>
      <c r="K219" s="160"/>
      <c r="L219" s="160"/>
      <c r="M219" s="162"/>
      <c r="N219" s="157"/>
    </row>
    <row r="220" spans="1:14" x14ac:dyDescent="0.25">
      <c r="A220" s="126" t="e">
        <f t="shared" si="4"/>
        <v>#REF!</v>
      </c>
      <c r="B220" s="152"/>
      <c r="C220" s="126"/>
      <c r="D220" s="153"/>
      <c r="E220" s="153"/>
      <c r="F220" s="154"/>
      <c r="G220" s="131"/>
      <c r="H220" s="131"/>
      <c r="I220" s="154"/>
      <c r="J220" s="154"/>
      <c r="K220" s="154"/>
      <c r="L220" s="154"/>
      <c r="M220" s="156"/>
      <c r="N220" s="157"/>
    </row>
    <row r="221" spans="1:14" x14ac:dyDescent="0.25">
      <c r="A221" s="126" t="e">
        <f t="shared" si="4"/>
        <v>#REF!</v>
      </c>
      <c r="B221" s="152"/>
      <c r="C221" s="152"/>
      <c r="D221" s="152"/>
      <c r="E221" s="152"/>
      <c r="F221" s="152"/>
      <c r="G221" s="128"/>
      <c r="H221" s="128"/>
      <c r="I221" s="163"/>
      <c r="J221" s="163"/>
      <c r="K221" s="163"/>
      <c r="L221" s="165"/>
      <c r="M221" s="156"/>
      <c r="N221" s="165"/>
    </row>
    <row r="222" spans="1:14" x14ac:dyDescent="0.25">
      <c r="A222" s="126" t="e">
        <f t="shared" si="4"/>
        <v>#REF!</v>
      </c>
      <c r="B222" s="152"/>
      <c r="C222" s="126"/>
      <c r="D222" s="153"/>
      <c r="E222" s="152"/>
      <c r="F222" s="154"/>
      <c r="G222" s="131"/>
      <c r="H222" s="131"/>
      <c r="I222" s="154"/>
      <c r="J222" s="154"/>
      <c r="K222" s="154"/>
      <c r="L222" s="154"/>
      <c r="M222" s="156"/>
      <c r="N222" s="157"/>
    </row>
    <row r="223" spans="1:14" x14ac:dyDescent="0.25">
      <c r="A223" s="126" t="e">
        <f t="shared" si="4"/>
        <v>#REF!</v>
      </c>
      <c r="B223" s="152"/>
      <c r="C223" s="126"/>
      <c r="D223" s="153"/>
      <c r="E223" s="153"/>
      <c r="F223" s="154"/>
      <c r="G223" s="129"/>
      <c r="H223" s="131"/>
      <c r="I223" s="154"/>
      <c r="J223" s="154"/>
      <c r="K223" s="154"/>
      <c r="L223" s="154"/>
      <c r="M223" s="156"/>
      <c r="N223" s="157"/>
    </row>
    <row r="224" spans="1:14" x14ac:dyDescent="0.25">
      <c r="A224" s="126" t="e">
        <f t="shared" si="4"/>
        <v>#REF!</v>
      </c>
      <c r="B224" s="158"/>
      <c r="C224" s="53"/>
      <c r="D224" s="159"/>
      <c r="E224" s="159"/>
      <c r="F224" s="160"/>
      <c r="G224" s="40"/>
      <c r="H224" s="40"/>
      <c r="I224" s="160"/>
      <c r="J224" s="160"/>
      <c r="K224" s="160"/>
      <c r="L224" s="160"/>
      <c r="M224" s="162"/>
      <c r="N224" s="157"/>
    </row>
    <row r="225" spans="1:14" x14ac:dyDescent="0.25">
      <c r="A225" s="126" t="e">
        <f t="shared" si="4"/>
        <v>#REF!</v>
      </c>
      <c r="B225" s="152"/>
      <c r="C225" s="126"/>
      <c r="D225" s="153"/>
      <c r="E225" s="153"/>
      <c r="F225" s="154"/>
      <c r="G225" s="131"/>
      <c r="H225" s="131"/>
      <c r="I225" s="154"/>
      <c r="J225" s="154"/>
      <c r="K225" s="154"/>
      <c r="L225" s="154"/>
      <c r="M225" s="156"/>
      <c r="N225" s="157"/>
    </row>
    <row r="226" spans="1:14" x14ac:dyDescent="0.25">
      <c r="A226" s="126" t="e">
        <f t="shared" si="4"/>
        <v>#REF!</v>
      </c>
      <c r="B226" s="152"/>
      <c r="C226" s="126"/>
      <c r="D226" s="152"/>
      <c r="E226" s="152"/>
      <c r="F226" s="152"/>
      <c r="G226" s="128"/>
      <c r="H226" s="128"/>
      <c r="I226" s="163"/>
      <c r="J226" s="163"/>
      <c r="K226" s="163"/>
      <c r="L226" s="165"/>
      <c r="M226" s="156"/>
      <c r="N226" s="165"/>
    </row>
    <row r="227" spans="1:14" x14ac:dyDescent="0.25">
      <c r="A227" s="126" t="e">
        <f t="shared" si="4"/>
        <v>#REF!</v>
      </c>
      <c r="B227" s="152"/>
      <c r="C227" s="126"/>
      <c r="D227" s="153"/>
      <c r="E227" s="152"/>
      <c r="F227" s="154"/>
      <c r="G227" s="131"/>
      <c r="H227" s="131"/>
      <c r="I227" s="154"/>
      <c r="J227" s="154"/>
      <c r="K227" s="154"/>
      <c r="L227" s="154"/>
      <c r="M227" s="156"/>
      <c r="N227" s="157"/>
    </row>
    <row r="228" spans="1:14" x14ac:dyDescent="0.25">
      <c r="A228" s="126" t="e">
        <f t="shared" si="4"/>
        <v>#REF!</v>
      </c>
      <c r="B228" s="152"/>
      <c r="C228" s="152"/>
      <c r="D228" s="152"/>
      <c r="E228" s="152"/>
      <c r="F228" s="152"/>
      <c r="G228" s="128"/>
      <c r="H228" s="128"/>
      <c r="I228" s="163"/>
      <c r="J228" s="163"/>
      <c r="K228" s="163"/>
      <c r="L228" s="165"/>
      <c r="M228" s="156"/>
      <c r="N228" s="165"/>
    </row>
    <row r="229" spans="1:14" x14ac:dyDescent="0.25">
      <c r="A229" s="126" t="e">
        <f t="shared" si="4"/>
        <v>#REF!</v>
      </c>
      <c r="B229" s="152"/>
      <c r="C229" s="126"/>
      <c r="D229" s="153"/>
      <c r="E229" s="153"/>
      <c r="F229" s="154"/>
      <c r="G229" s="129"/>
      <c r="H229" s="131"/>
      <c r="I229" s="154"/>
      <c r="J229" s="154"/>
      <c r="K229" s="154"/>
      <c r="L229" s="154"/>
      <c r="M229" s="156"/>
      <c r="N229" s="157"/>
    </row>
    <row r="230" spans="1:14" x14ac:dyDescent="0.25">
      <c r="A230" s="126" t="e">
        <f t="shared" si="4"/>
        <v>#REF!</v>
      </c>
      <c r="B230" s="158"/>
      <c r="C230" s="53"/>
      <c r="D230" s="159"/>
      <c r="E230" s="159"/>
      <c r="F230" s="160"/>
      <c r="G230" s="40"/>
      <c r="H230" s="40"/>
      <c r="I230" s="160"/>
      <c r="J230" s="160"/>
      <c r="K230" s="160"/>
      <c r="L230" s="160"/>
      <c r="M230" s="162"/>
      <c r="N230" s="157"/>
    </row>
    <row r="231" spans="1:14" x14ac:dyDescent="0.25">
      <c r="A231" s="126" t="e">
        <f t="shared" si="4"/>
        <v>#REF!</v>
      </c>
      <c r="B231" s="152"/>
      <c r="C231" s="126"/>
      <c r="D231" s="153"/>
      <c r="E231" s="153"/>
      <c r="F231" s="154"/>
      <c r="G231" s="131"/>
      <c r="H231" s="131"/>
      <c r="I231" s="154"/>
      <c r="J231" s="154"/>
      <c r="K231" s="154"/>
      <c r="L231" s="154"/>
      <c r="M231" s="156"/>
      <c r="N231" s="157"/>
    </row>
    <row r="232" spans="1:14" x14ac:dyDescent="0.25">
      <c r="A232" s="126" t="e">
        <f t="shared" si="4"/>
        <v>#REF!</v>
      </c>
      <c r="B232" s="152"/>
      <c r="C232" s="152"/>
      <c r="D232" s="152"/>
      <c r="E232" s="152"/>
      <c r="F232" s="152"/>
      <c r="G232" s="128"/>
      <c r="H232" s="128"/>
      <c r="I232" s="163"/>
      <c r="J232" s="163"/>
      <c r="K232" s="163"/>
      <c r="L232" s="165"/>
      <c r="M232" s="156"/>
      <c r="N232" s="165"/>
    </row>
    <row r="233" spans="1:14" x14ac:dyDescent="0.25">
      <c r="A233" s="126" t="e">
        <f t="shared" si="4"/>
        <v>#REF!</v>
      </c>
      <c r="B233" s="152"/>
      <c r="C233" s="126"/>
      <c r="D233" s="153"/>
      <c r="E233" s="152"/>
      <c r="F233" s="154"/>
      <c r="G233" s="131"/>
      <c r="H233" s="131"/>
      <c r="I233" s="154"/>
      <c r="J233" s="154"/>
      <c r="K233" s="154"/>
      <c r="L233" s="154"/>
      <c r="M233" s="156"/>
      <c r="N233" s="157"/>
    </row>
    <row r="234" spans="1:14" x14ac:dyDescent="0.25">
      <c r="A234" s="126" t="e">
        <f t="shared" si="4"/>
        <v>#REF!</v>
      </c>
      <c r="B234" s="152"/>
      <c r="C234" s="152"/>
      <c r="D234" s="152"/>
      <c r="E234" s="152"/>
      <c r="F234" s="152"/>
      <c r="G234" s="128"/>
      <c r="H234" s="128"/>
      <c r="I234" s="163"/>
      <c r="J234" s="163"/>
      <c r="K234" s="163"/>
      <c r="L234" s="165"/>
      <c r="M234" s="156"/>
      <c r="N234" s="165"/>
    </row>
    <row r="235" spans="1:14" x14ac:dyDescent="0.25">
      <c r="A235" s="126" t="e">
        <f t="shared" si="4"/>
        <v>#REF!</v>
      </c>
      <c r="B235" s="152"/>
      <c r="C235" s="126"/>
      <c r="D235" s="153"/>
      <c r="E235" s="153"/>
      <c r="F235" s="154"/>
      <c r="G235" s="129"/>
      <c r="H235" s="131"/>
      <c r="I235" s="154"/>
      <c r="J235" s="154"/>
      <c r="K235" s="154"/>
      <c r="L235" s="154"/>
      <c r="M235" s="156"/>
      <c r="N235" s="157"/>
    </row>
    <row r="236" spans="1:14" x14ac:dyDescent="0.25">
      <c r="A236" s="126" t="e">
        <f t="shared" si="4"/>
        <v>#REF!</v>
      </c>
      <c r="B236" s="158"/>
      <c r="C236" s="53"/>
      <c r="D236" s="159"/>
      <c r="E236" s="159"/>
      <c r="F236" s="160"/>
      <c r="G236" s="40"/>
      <c r="H236" s="40"/>
      <c r="I236" s="160"/>
      <c r="J236" s="160"/>
      <c r="K236" s="160"/>
      <c r="L236" s="160"/>
      <c r="M236" s="162"/>
      <c r="N236" s="157"/>
    </row>
    <row r="237" spans="1:14" x14ac:dyDescent="0.25">
      <c r="A237" s="126" t="e">
        <f t="shared" si="4"/>
        <v>#REF!</v>
      </c>
      <c r="B237" s="152"/>
      <c r="C237" s="126"/>
      <c r="D237" s="153"/>
      <c r="E237" s="153"/>
      <c r="F237" s="154"/>
      <c r="G237" s="131"/>
      <c r="H237" s="131"/>
      <c r="I237" s="154"/>
      <c r="J237" s="154"/>
      <c r="K237" s="154"/>
      <c r="L237" s="154"/>
      <c r="M237" s="156"/>
      <c r="N237" s="157"/>
    </row>
    <row r="238" spans="1:14" x14ac:dyDescent="0.25">
      <c r="A238" s="126" t="e">
        <f t="shared" si="4"/>
        <v>#REF!</v>
      </c>
      <c r="B238" s="152"/>
      <c r="C238" s="152"/>
      <c r="D238" s="152"/>
      <c r="E238" s="152"/>
      <c r="F238" s="152"/>
      <c r="G238" s="128"/>
      <c r="H238" s="128"/>
      <c r="I238" s="163"/>
      <c r="J238" s="163"/>
      <c r="K238" s="163"/>
      <c r="L238" s="165"/>
      <c r="M238" s="156"/>
      <c r="N238" s="165"/>
    </row>
    <row r="239" spans="1:14" x14ac:dyDescent="0.25">
      <c r="A239" s="126" t="e">
        <f t="shared" si="4"/>
        <v>#REF!</v>
      </c>
      <c r="B239" s="152"/>
      <c r="C239" s="126"/>
      <c r="D239" s="153"/>
      <c r="E239" s="152"/>
      <c r="F239" s="154"/>
      <c r="G239" s="131"/>
      <c r="H239" s="131"/>
      <c r="I239" s="154"/>
      <c r="J239" s="154"/>
      <c r="K239" s="154"/>
      <c r="L239" s="154"/>
      <c r="M239" s="156"/>
      <c r="N239" s="157"/>
    </row>
    <row r="240" spans="1:14" x14ac:dyDescent="0.25">
      <c r="A240" s="126" t="e">
        <f t="shared" si="4"/>
        <v>#REF!</v>
      </c>
      <c r="B240" s="152"/>
      <c r="C240" s="126"/>
      <c r="D240" s="153"/>
      <c r="E240" s="153"/>
      <c r="F240" s="154"/>
      <c r="G240" s="129"/>
      <c r="H240" s="131"/>
      <c r="I240" s="154"/>
      <c r="J240" s="154"/>
      <c r="K240" s="154"/>
      <c r="L240" s="154"/>
      <c r="M240" s="156"/>
      <c r="N240" s="157"/>
    </row>
    <row r="241" spans="1:14" x14ac:dyDescent="0.25">
      <c r="A241" s="126" t="e">
        <f t="shared" si="4"/>
        <v>#REF!</v>
      </c>
      <c r="B241" s="158"/>
      <c r="C241" s="53"/>
      <c r="D241" s="159"/>
      <c r="E241" s="159"/>
      <c r="F241" s="160"/>
      <c r="G241" s="40"/>
      <c r="H241" s="40"/>
      <c r="I241" s="160"/>
      <c r="J241" s="160"/>
      <c r="K241" s="160"/>
      <c r="L241" s="160"/>
      <c r="M241" s="162"/>
      <c r="N241" s="157"/>
    </row>
    <row r="242" spans="1:14" x14ac:dyDescent="0.25">
      <c r="A242" s="126" t="e">
        <f t="shared" si="4"/>
        <v>#REF!</v>
      </c>
      <c r="B242" s="152"/>
      <c r="C242" s="126"/>
      <c r="D242" s="153"/>
      <c r="E242" s="153"/>
      <c r="F242" s="154"/>
      <c r="G242" s="131"/>
      <c r="H242" s="131"/>
      <c r="I242" s="154"/>
      <c r="J242" s="154"/>
      <c r="K242" s="154"/>
      <c r="L242" s="154"/>
      <c r="M242" s="156"/>
      <c r="N242" s="157"/>
    </row>
    <row r="243" spans="1:14" x14ac:dyDescent="0.25">
      <c r="A243" s="126" t="e">
        <f t="shared" si="4"/>
        <v>#REF!</v>
      </c>
      <c r="B243" s="152"/>
      <c r="C243" s="126"/>
      <c r="D243" s="153"/>
      <c r="E243" s="152"/>
      <c r="F243" s="154"/>
      <c r="G243" s="131"/>
      <c r="H243" s="131"/>
      <c r="I243" s="154"/>
      <c r="J243" s="154"/>
      <c r="K243" s="154"/>
      <c r="L243" s="154"/>
      <c r="M243" s="156"/>
      <c r="N243" s="157"/>
    </row>
    <row r="244" spans="1:14" x14ac:dyDescent="0.25">
      <c r="A244" s="126" t="e">
        <f t="shared" si="4"/>
        <v>#REF!</v>
      </c>
      <c r="B244" s="152"/>
      <c r="C244" s="126"/>
      <c r="D244" s="152"/>
      <c r="E244" s="152"/>
      <c r="F244" s="152"/>
      <c r="G244" s="128"/>
      <c r="H244" s="128"/>
      <c r="I244" s="163"/>
      <c r="J244" s="163"/>
      <c r="K244" s="163"/>
      <c r="L244" s="165"/>
      <c r="M244" s="156"/>
      <c r="N244" s="165"/>
    </row>
    <row r="245" spans="1:14" x14ac:dyDescent="0.25">
      <c r="A245" s="126" t="e">
        <f t="shared" si="4"/>
        <v>#REF!</v>
      </c>
      <c r="B245" s="152"/>
      <c r="C245" s="126"/>
      <c r="D245" s="153"/>
      <c r="E245" s="153"/>
      <c r="F245" s="154"/>
      <c r="G245" s="129"/>
      <c r="H245" s="131"/>
      <c r="I245" s="154"/>
      <c r="J245" s="154"/>
      <c r="K245" s="154"/>
      <c r="L245" s="154"/>
      <c r="M245" s="156"/>
      <c r="N245" s="157"/>
    </row>
    <row r="246" spans="1:14" x14ac:dyDescent="0.25">
      <c r="A246" s="126" t="e">
        <f t="shared" si="4"/>
        <v>#REF!</v>
      </c>
      <c r="B246" s="152"/>
      <c r="C246" s="152"/>
      <c r="D246" s="152"/>
      <c r="E246" s="152"/>
      <c r="F246" s="152"/>
      <c r="G246" s="128"/>
      <c r="H246" s="128"/>
      <c r="I246" s="163"/>
      <c r="J246" s="163"/>
      <c r="K246" s="163"/>
      <c r="L246" s="165"/>
      <c r="M246" s="156"/>
      <c r="N246" s="165"/>
    </row>
    <row r="247" spans="1:14" x14ac:dyDescent="0.25">
      <c r="A247" s="126" t="e">
        <f t="shared" si="4"/>
        <v>#REF!</v>
      </c>
      <c r="B247" s="158"/>
      <c r="C247" s="53"/>
      <c r="D247" s="159"/>
      <c r="E247" s="159"/>
      <c r="F247" s="160"/>
      <c r="G247" s="40"/>
      <c r="H247" s="40"/>
      <c r="I247" s="160"/>
      <c r="J247" s="160"/>
      <c r="K247" s="160"/>
      <c r="L247" s="160"/>
      <c r="M247" s="162"/>
      <c r="N247" s="157"/>
    </row>
    <row r="248" spans="1:14" x14ac:dyDescent="0.25">
      <c r="A248" s="126" t="e">
        <f t="shared" si="4"/>
        <v>#REF!</v>
      </c>
      <c r="B248" s="152"/>
      <c r="C248" s="152"/>
      <c r="D248" s="152"/>
      <c r="E248" s="152"/>
      <c r="F248" s="152"/>
      <c r="G248" s="128"/>
      <c r="H248" s="128"/>
      <c r="I248" s="163"/>
      <c r="J248" s="163"/>
      <c r="K248" s="163"/>
      <c r="L248" s="165"/>
      <c r="M248" s="156"/>
      <c r="N248" s="165"/>
    </row>
    <row r="249" spans="1:14" x14ac:dyDescent="0.25">
      <c r="A249" s="126" t="e">
        <f t="shared" si="4"/>
        <v>#REF!</v>
      </c>
      <c r="B249" s="152"/>
      <c r="C249" s="126"/>
      <c r="D249" s="153"/>
      <c r="E249" s="153"/>
      <c r="F249" s="154"/>
      <c r="G249" s="131"/>
      <c r="H249" s="131"/>
      <c r="I249" s="154"/>
      <c r="J249" s="154"/>
      <c r="K249" s="154"/>
      <c r="L249" s="154"/>
      <c r="M249" s="156"/>
      <c r="N249" s="157"/>
    </row>
    <row r="250" spans="1:14" x14ac:dyDescent="0.25">
      <c r="A250" s="126" t="e">
        <f t="shared" si="4"/>
        <v>#REF!</v>
      </c>
      <c r="B250" s="152"/>
      <c r="C250" s="126"/>
      <c r="D250" s="153"/>
      <c r="E250" s="152"/>
      <c r="F250" s="154"/>
      <c r="G250" s="131"/>
      <c r="H250" s="131"/>
      <c r="I250" s="154"/>
      <c r="J250" s="154"/>
      <c r="K250" s="154"/>
      <c r="L250" s="154"/>
      <c r="M250" s="156"/>
      <c r="N250" s="157"/>
    </row>
    <row r="251" spans="1:14" x14ac:dyDescent="0.25">
      <c r="A251" s="126" t="e">
        <f t="shared" si="4"/>
        <v>#REF!</v>
      </c>
      <c r="B251" s="152"/>
      <c r="C251" s="126"/>
      <c r="D251" s="153"/>
      <c r="E251" s="153"/>
      <c r="F251" s="154"/>
      <c r="G251" s="129"/>
      <c r="H251" s="131"/>
      <c r="I251" s="154"/>
      <c r="J251" s="154"/>
      <c r="K251" s="154"/>
      <c r="L251" s="154"/>
      <c r="M251" s="156"/>
      <c r="N251" s="157"/>
    </row>
    <row r="252" spans="1:14" x14ac:dyDescent="0.25">
      <c r="A252" s="126" t="e">
        <f t="shared" si="4"/>
        <v>#REF!</v>
      </c>
      <c r="B252" s="158"/>
      <c r="C252" s="53"/>
      <c r="D252" s="159"/>
      <c r="E252" s="159"/>
      <c r="F252" s="160"/>
      <c r="G252" s="40"/>
      <c r="H252" s="40"/>
      <c r="I252" s="160"/>
      <c r="J252" s="160"/>
      <c r="K252" s="160"/>
      <c r="L252" s="160"/>
      <c r="M252" s="162"/>
      <c r="N252" s="157"/>
    </row>
    <row r="253" spans="1:14" x14ac:dyDescent="0.25">
      <c r="A253" s="126" t="e">
        <f t="shared" ref="A253:A315" si="5">IF(C253=C252,CONCATENATE(A252,1),C253)</f>
        <v>#REF!</v>
      </c>
      <c r="B253" s="152"/>
      <c r="C253" s="126"/>
      <c r="D253" s="153"/>
      <c r="E253" s="153"/>
      <c r="F253" s="154"/>
      <c r="G253" s="131"/>
      <c r="H253" s="131"/>
      <c r="I253" s="154"/>
      <c r="J253" s="154"/>
      <c r="K253" s="154"/>
      <c r="L253" s="154"/>
      <c r="M253" s="156"/>
      <c r="N253" s="157"/>
    </row>
    <row r="254" spans="1:14" x14ac:dyDescent="0.25">
      <c r="A254" s="126" t="e">
        <f t="shared" si="5"/>
        <v>#REF!</v>
      </c>
      <c r="B254" s="152"/>
      <c r="C254" s="152"/>
      <c r="D254" s="152"/>
      <c r="E254" s="152"/>
      <c r="F254" s="152"/>
      <c r="G254" s="128"/>
      <c r="H254" s="128"/>
      <c r="I254" s="163"/>
      <c r="J254" s="163"/>
      <c r="K254" s="163"/>
      <c r="L254" s="165"/>
      <c r="M254" s="156"/>
      <c r="N254" s="165"/>
    </row>
    <row r="255" spans="1:14" x14ac:dyDescent="0.25">
      <c r="A255" s="126" t="e">
        <f t="shared" si="5"/>
        <v>#REF!</v>
      </c>
      <c r="B255" s="152"/>
      <c r="C255" s="126"/>
      <c r="D255" s="153"/>
      <c r="E255" s="152"/>
      <c r="F255" s="154"/>
      <c r="G255" s="131"/>
      <c r="H255" s="131"/>
      <c r="I255" s="154"/>
      <c r="J255" s="154"/>
      <c r="K255" s="154"/>
      <c r="L255" s="154"/>
      <c r="M255" s="156"/>
      <c r="N255" s="157"/>
    </row>
    <row r="256" spans="1:14" x14ac:dyDescent="0.25">
      <c r="A256" s="126" t="e">
        <f t="shared" si="5"/>
        <v>#REF!</v>
      </c>
      <c r="B256" s="152"/>
      <c r="C256" s="126"/>
      <c r="D256" s="153"/>
      <c r="E256" s="153"/>
      <c r="F256" s="154"/>
      <c r="G256" s="129"/>
      <c r="H256" s="131"/>
      <c r="I256" s="154"/>
      <c r="J256" s="154"/>
      <c r="K256" s="154"/>
      <c r="L256" s="154"/>
      <c r="M256" s="156"/>
      <c r="N256" s="157"/>
    </row>
    <row r="257" spans="1:14" x14ac:dyDescent="0.25">
      <c r="A257" s="126" t="e">
        <f t="shared" si="5"/>
        <v>#REF!</v>
      </c>
      <c r="B257" s="158"/>
      <c r="C257" s="53"/>
      <c r="D257" s="159"/>
      <c r="E257" s="159"/>
      <c r="F257" s="160"/>
      <c r="G257" s="40"/>
      <c r="H257" s="40"/>
      <c r="I257" s="160"/>
      <c r="J257" s="160"/>
      <c r="K257" s="160"/>
      <c r="L257" s="160"/>
      <c r="M257" s="162"/>
      <c r="N257" s="157"/>
    </row>
    <row r="258" spans="1:14" x14ac:dyDescent="0.25">
      <c r="A258" s="126" t="e">
        <f t="shared" si="5"/>
        <v>#REF!</v>
      </c>
      <c r="B258" s="152"/>
      <c r="C258" s="126"/>
      <c r="D258" s="153"/>
      <c r="E258" s="153"/>
      <c r="F258" s="154"/>
      <c r="G258" s="131"/>
      <c r="H258" s="131"/>
      <c r="I258" s="154"/>
      <c r="J258" s="154"/>
      <c r="K258" s="154"/>
      <c r="L258" s="154"/>
      <c r="M258" s="156"/>
      <c r="N258" s="157"/>
    </row>
    <row r="259" spans="1:14" x14ac:dyDescent="0.25">
      <c r="A259" s="126" t="e">
        <f t="shared" si="5"/>
        <v>#REF!</v>
      </c>
      <c r="B259" s="152"/>
      <c r="C259" s="152"/>
      <c r="D259" s="152"/>
      <c r="E259" s="152"/>
      <c r="F259" s="152"/>
      <c r="G259" s="128"/>
      <c r="H259" s="128"/>
      <c r="I259" s="163"/>
      <c r="J259" s="163"/>
      <c r="K259" s="163"/>
      <c r="L259" s="165"/>
      <c r="M259" s="156"/>
      <c r="N259" s="165"/>
    </row>
    <row r="260" spans="1:14" x14ac:dyDescent="0.25">
      <c r="A260" s="126" t="e">
        <f t="shared" si="5"/>
        <v>#REF!</v>
      </c>
      <c r="B260" s="152"/>
      <c r="C260" s="152"/>
      <c r="D260" s="152"/>
      <c r="E260" s="152"/>
      <c r="F260" s="152"/>
      <c r="G260" s="128"/>
      <c r="H260" s="128"/>
      <c r="I260" s="163"/>
      <c r="J260" s="163"/>
      <c r="K260" s="163"/>
      <c r="L260" s="165"/>
      <c r="M260" s="156"/>
      <c r="N260" s="165"/>
    </row>
    <row r="261" spans="1:14" x14ac:dyDescent="0.25">
      <c r="A261" s="126" t="e">
        <f t="shared" si="5"/>
        <v>#REF!</v>
      </c>
      <c r="B261" s="152"/>
      <c r="C261" s="126"/>
      <c r="D261" s="153"/>
      <c r="E261" s="152"/>
      <c r="F261" s="154"/>
      <c r="G261" s="131"/>
      <c r="H261" s="131"/>
      <c r="I261" s="154"/>
      <c r="J261" s="154"/>
      <c r="K261" s="154"/>
      <c r="L261" s="154"/>
      <c r="M261" s="156"/>
      <c r="N261" s="157"/>
    </row>
    <row r="262" spans="1:14" x14ac:dyDescent="0.2">
      <c r="A262" s="126" t="e">
        <f t="shared" si="5"/>
        <v>#REF!</v>
      </c>
      <c r="B262" s="179"/>
      <c r="C262" s="179"/>
      <c r="D262" s="153"/>
      <c r="E262" s="153"/>
      <c r="F262" s="154"/>
      <c r="G262" s="131"/>
      <c r="H262" s="128"/>
      <c r="I262" s="163"/>
      <c r="J262" s="163"/>
      <c r="K262" s="163"/>
      <c r="L262" s="165"/>
      <c r="M262" s="156"/>
      <c r="N262" s="165"/>
    </row>
    <row r="263" spans="1:14" x14ac:dyDescent="0.25">
      <c r="A263" s="126" t="e">
        <f t="shared" si="5"/>
        <v>#REF!</v>
      </c>
      <c r="B263" s="152"/>
      <c r="C263" s="126"/>
      <c r="D263" s="153"/>
      <c r="E263" s="153"/>
      <c r="F263" s="154"/>
      <c r="G263" s="129"/>
      <c r="H263" s="131"/>
      <c r="I263" s="154"/>
      <c r="J263" s="154"/>
      <c r="K263" s="154"/>
      <c r="L263" s="154"/>
      <c r="M263" s="156"/>
      <c r="N263" s="157"/>
    </row>
    <row r="264" spans="1:14" x14ac:dyDescent="0.25">
      <c r="A264" s="126" t="e">
        <f t="shared" si="5"/>
        <v>#REF!</v>
      </c>
      <c r="B264" s="158"/>
      <c r="C264" s="53"/>
      <c r="D264" s="159"/>
      <c r="E264" s="159"/>
      <c r="F264" s="160"/>
      <c r="G264" s="40"/>
      <c r="H264" s="40"/>
      <c r="I264" s="160"/>
      <c r="J264" s="160"/>
      <c r="K264" s="160"/>
      <c r="L264" s="160"/>
      <c r="M264" s="162"/>
      <c r="N264" s="157"/>
    </row>
    <row r="265" spans="1:14" x14ac:dyDescent="0.25">
      <c r="A265" s="126" t="e">
        <f t="shared" si="5"/>
        <v>#REF!</v>
      </c>
      <c r="B265" s="152"/>
      <c r="C265" s="126"/>
      <c r="D265" s="153"/>
      <c r="E265" s="153"/>
      <c r="F265" s="154"/>
      <c r="G265" s="131"/>
      <c r="H265" s="131"/>
      <c r="I265" s="154"/>
      <c r="J265" s="154"/>
      <c r="K265" s="154"/>
      <c r="L265" s="154"/>
      <c r="M265" s="156"/>
      <c r="N265" s="157"/>
    </row>
    <row r="266" spans="1:14" x14ac:dyDescent="0.25">
      <c r="A266" s="126" t="e">
        <f t="shared" si="5"/>
        <v>#REF!</v>
      </c>
      <c r="B266" s="152"/>
      <c r="C266" s="152"/>
      <c r="D266" s="152"/>
      <c r="E266" s="152"/>
      <c r="F266" s="152"/>
      <c r="G266" s="128"/>
      <c r="H266" s="128"/>
      <c r="I266" s="163"/>
      <c r="J266" s="163"/>
      <c r="K266" s="163"/>
      <c r="L266" s="165"/>
      <c r="M266" s="156"/>
      <c r="N266" s="165"/>
    </row>
    <row r="267" spans="1:14" x14ac:dyDescent="0.25">
      <c r="A267" s="126" t="e">
        <f t="shared" si="5"/>
        <v>#REF!</v>
      </c>
      <c r="B267" s="152"/>
      <c r="C267" s="126"/>
      <c r="D267" s="153"/>
      <c r="E267" s="152"/>
      <c r="F267" s="154"/>
      <c r="G267" s="131"/>
      <c r="H267" s="131"/>
      <c r="I267" s="154"/>
      <c r="J267" s="154"/>
      <c r="K267" s="154"/>
      <c r="L267" s="154"/>
      <c r="M267" s="156"/>
      <c r="N267" s="157"/>
    </row>
    <row r="268" spans="1:14" x14ac:dyDescent="0.25">
      <c r="A268" s="126" t="e">
        <f t="shared" si="5"/>
        <v>#REF!</v>
      </c>
      <c r="B268" s="152"/>
      <c r="C268" s="126"/>
      <c r="D268" s="153"/>
      <c r="E268" s="153"/>
      <c r="F268" s="154"/>
      <c r="G268" s="129"/>
      <c r="H268" s="131"/>
      <c r="I268" s="154"/>
      <c r="J268" s="154"/>
      <c r="K268" s="154"/>
      <c r="L268" s="154"/>
      <c r="M268" s="156"/>
      <c r="N268" s="157"/>
    </row>
    <row r="269" spans="1:14" x14ac:dyDescent="0.25">
      <c r="A269" s="126" t="e">
        <f t="shared" si="5"/>
        <v>#REF!</v>
      </c>
      <c r="B269" s="152"/>
      <c r="C269" s="126"/>
      <c r="D269" s="152"/>
      <c r="E269" s="152"/>
      <c r="F269" s="152"/>
      <c r="G269" s="128"/>
      <c r="H269" s="128"/>
      <c r="I269" s="163"/>
      <c r="J269" s="163"/>
      <c r="K269" s="163"/>
      <c r="L269" s="165"/>
      <c r="M269" s="156"/>
      <c r="N269" s="165"/>
    </row>
    <row r="270" spans="1:14" x14ac:dyDescent="0.25">
      <c r="A270" s="126" t="e">
        <f t="shared" si="5"/>
        <v>#REF!</v>
      </c>
      <c r="B270" s="158"/>
      <c r="C270" s="53"/>
      <c r="D270" s="159"/>
      <c r="E270" s="159"/>
      <c r="F270" s="160"/>
      <c r="G270" s="40"/>
      <c r="H270" s="40"/>
      <c r="I270" s="160"/>
      <c r="J270" s="160"/>
      <c r="K270" s="160"/>
      <c r="L270" s="160"/>
      <c r="M270" s="162"/>
      <c r="N270" s="157"/>
    </row>
    <row r="271" spans="1:14" x14ac:dyDescent="0.25">
      <c r="A271" s="126" t="e">
        <f t="shared" si="5"/>
        <v>#REF!</v>
      </c>
      <c r="B271" s="152"/>
      <c r="C271" s="126"/>
      <c r="D271" s="153"/>
      <c r="E271" s="153"/>
      <c r="F271" s="154"/>
      <c r="G271" s="131"/>
      <c r="H271" s="131"/>
      <c r="I271" s="154"/>
      <c r="J271" s="154"/>
      <c r="K271" s="154"/>
      <c r="L271" s="154"/>
      <c r="M271" s="156"/>
      <c r="N271" s="157"/>
    </row>
    <row r="272" spans="1:14" x14ac:dyDescent="0.25">
      <c r="A272" s="126" t="e">
        <f t="shared" si="5"/>
        <v>#REF!</v>
      </c>
      <c r="B272" s="152"/>
      <c r="C272" s="126"/>
      <c r="D272" s="153"/>
      <c r="E272" s="152"/>
      <c r="F272" s="154"/>
      <c r="G272" s="131"/>
      <c r="H272" s="131"/>
      <c r="I272" s="154"/>
      <c r="J272" s="154"/>
      <c r="K272" s="154"/>
      <c r="L272" s="154"/>
      <c r="M272" s="156"/>
      <c r="N272" s="157"/>
    </row>
    <row r="273" spans="1:14" x14ac:dyDescent="0.25">
      <c r="A273" s="126" t="e">
        <f t="shared" si="5"/>
        <v>#REF!</v>
      </c>
      <c r="B273" s="152"/>
      <c r="C273" s="126"/>
      <c r="D273" s="153"/>
      <c r="E273" s="153"/>
      <c r="F273" s="154"/>
      <c r="G273" s="129"/>
      <c r="H273" s="131"/>
      <c r="I273" s="154"/>
      <c r="J273" s="154"/>
      <c r="K273" s="154"/>
      <c r="L273" s="154"/>
      <c r="M273" s="156"/>
      <c r="N273" s="157"/>
    </row>
    <row r="274" spans="1:14" x14ac:dyDescent="0.25">
      <c r="A274" s="126" t="e">
        <f t="shared" si="5"/>
        <v>#REF!</v>
      </c>
      <c r="B274" s="158"/>
      <c r="C274" s="53"/>
      <c r="D274" s="159"/>
      <c r="E274" s="159"/>
      <c r="F274" s="160"/>
      <c r="G274" s="40"/>
      <c r="H274" s="40"/>
      <c r="I274" s="160"/>
      <c r="J274" s="160"/>
      <c r="K274" s="160"/>
      <c r="L274" s="160"/>
      <c r="M274" s="162"/>
      <c r="N274" s="157"/>
    </row>
    <row r="275" spans="1:14" x14ac:dyDescent="0.25">
      <c r="A275" s="126" t="e">
        <f t="shared" si="5"/>
        <v>#REF!</v>
      </c>
      <c r="B275" s="152"/>
      <c r="C275" s="152"/>
      <c r="D275" s="152"/>
      <c r="E275" s="152"/>
      <c r="F275" s="152"/>
      <c r="G275" s="128"/>
      <c r="H275" s="128"/>
      <c r="I275" s="163"/>
      <c r="J275" s="163"/>
      <c r="K275" s="163"/>
      <c r="L275" s="165"/>
      <c r="M275" s="156"/>
      <c r="N275" s="165"/>
    </row>
    <row r="276" spans="1:14" x14ac:dyDescent="0.25">
      <c r="A276" s="126" t="e">
        <f t="shared" si="5"/>
        <v>#REF!</v>
      </c>
      <c r="B276" s="152"/>
      <c r="C276" s="126"/>
      <c r="D276" s="153"/>
      <c r="E276" s="153"/>
      <c r="F276" s="154"/>
      <c r="G276" s="131"/>
      <c r="H276" s="131"/>
      <c r="I276" s="154"/>
      <c r="J276" s="154"/>
      <c r="K276" s="154"/>
      <c r="L276" s="154"/>
      <c r="M276" s="156"/>
      <c r="N276" s="157"/>
    </row>
    <row r="277" spans="1:14" x14ac:dyDescent="0.25">
      <c r="A277" s="126" t="e">
        <f t="shared" si="5"/>
        <v>#REF!</v>
      </c>
      <c r="B277" s="152"/>
      <c r="C277" s="126"/>
      <c r="D277" s="153"/>
      <c r="E277" s="152"/>
      <c r="F277" s="154"/>
      <c r="G277" s="131"/>
      <c r="H277" s="131"/>
      <c r="I277" s="154"/>
      <c r="J277" s="154"/>
      <c r="K277" s="154"/>
      <c r="L277" s="154"/>
      <c r="M277" s="156"/>
      <c r="N277" s="157"/>
    </row>
    <row r="278" spans="1:14" x14ac:dyDescent="0.25">
      <c r="A278" s="126" t="e">
        <f t="shared" si="5"/>
        <v>#REF!</v>
      </c>
      <c r="B278" s="152"/>
      <c r="C278" s="152"/>
      <c r="D278" s="152"/>
      <c r="E278" s="152"/>
      <c r="F278" s="152"/>
      <c r="G278" s="128"/>
      <c r="H278" s="128"/>
      <c r="I278" s="163"/>
      <c r="J278" s="163"/>
      <c r="K278" s="163"/>
      <c r="L278" s="165"/>
      <c r="M278" s="156"/>
      <c r="N278" s="165"/>
    </row>
    <row r="279" spans="1:14" x14ac:dyDescent="0.25">
      <c r="A279" s="126" t="e">
        <f t="shared" si="5"/>
        <v>#REF!</v>
      </c>
      <c r="B279" s="152"/>
      <c r="C279" s="126"/>
      <c r="D279" s="153"/>
      <c r="E279" s="153"/>
      <c r="F279" s="154"/>
      <c r="G279" s="129"/>
      <c r="H279" s="131"/>
      <c r="I279" s="154"/>
      <c r="J279" s="154"/>
      <c r="K279" s="154"/>
      <c r="L279" s="154"/>
      <c r="M279" s="156"/>
      <c r="N279" s="157"/>
    </row>
    <row r="280" spans="1:14" x14ac:dyDescent="0.25">
      <c r="A280" s="126" t="e">
        <f t="shared" si="5"/>
        <v>#REF!</v>
      </c>
      <c r="B280" s="158"/>
      <c r="C280" s="53"/>
      <c r="D280" s="159"/>
      <c r="E280" s="159"/>
      <c r="F280" s="160"/>
      <c r="G280" s="40"/>
      <c r="H280" s="40"/>
      <c r="I280" s="160"/>
      <c r="J280" s="160"/>
      <c r="K280" s="160"/>
      <c r="L280" s="160"/>
      <c r="M280" s="162"/>
      <c r="N280" s="157"/>
    </row>
    <row r="281" spans="1:14" x14ac:dyDescent="0.25">
      <c r="A281" s="126" t="e">
        <f t="shared" si="5"/>
        <v>#REF!</v>
      </c>
      <c r="B281" s="152"/>
      <c r="C281" s="152"/>
      <c r="D281" s="152"/>
      <c r="E281" s="152"/>
      <c r="F281" s="152"/>
      <c r="G281" s="128"/>
      <c r="H281" s="128"/>
      <c r="I281" s="163"/>
      <c r="J281" s="163"/>
      <c r="K281" s="163"/>
      <c r="L281" s="165"/>
      <c r="M281" s="156"/>
      <c r="N281" s="165"/>
    </row>
    <row r="282" spans="1:14" x14ac:dyDescent="0.25">
      <c r="A282" s="126" t="e">
        <f>IF(C282=#REF!,CONCATENATE(#REF!,1),C282)</f>
        <v>#REF!</v>
      </c>
      <c r="B282" s="152"/>
      <c r="C282" s="126"/>
      <c r="D282" s="153"/>
      <c r="E282" s="153"/>
      <c r="F282" s="154"/>
      <c r="G282" s="131"/>
      <c r="H282" s="131"/>
      <c r="I282" s="154"/>
      <c r="J282" s="154"/>
      <c r="K282" s="154"/>
      <c r="L282" s="154"/>
      <c r="M282" s="156"/>
      <c r="N282" s="157"/>
    </row>
    <row r="283" spans="1:14" x14ac:dyDescent="0.25">
      <c r="A283" s="126" t="e">
        <f t="shared" si="5"/>
        <v>#REF!</v>
      </c>
      <c r="B283" s="152"/>
      <c r="C283" s="126"/>
      <c r="D283" s="153"/>
      <c r="E283" s="152"/>
      <c r="F283" s="154"/>
      <c r="G283" s="131"/>
      <c r="H283" s="131"/>
      <c r="I283" s="154"/>
      <c r="J283" s="154"/>
      <c r="K283" s="154"/>
      <c r="L283" s="154"/>
      <c r="M283" s="156"/>
      <c r="N283" s="157"/>
    </row>
    <row r="284" spans="1:14" x14ac:dyDescent="0.25">
      <c r="A284" s="126" t="e">
        <f t="shared" si="5"/>
        <v>#REF!</v>
      </c>
      <c r="B284" s="152"/>
      <c r="C284" s="126"/>
      <c r="D284" s="153"/>
      <c r="E284" s="153"/>
      <c r="F284" s="154"/>
      <c r="G284" s="129"/>
      <c r="H284" s="131"/>
      <c r="I284" s="154"/>
      <c r="J284" s="154"/>
      <c r="K284" s="154"/>
      <c r="L284" s="154"/>
      <c r="M284" s="156"/>
      <c r="N284" s="157"/>
    </row>
    <row r="285" spans="1:14" x14ac:dyDescent="0.25">
      <c r="A285" s="126" t="e">
        <f t="shared" si="5"/>
        <v>#REF!</v>
      </c>
      <c r="B285" s="158"/>
      <c r="C285" s="53"/>
      <c r="D285" s="159"/>
      <c r="E285" s="159"/>
      <c r="F285" s="160"/>
      <c r="G285" s="40"/>
      <c r="H285" s="40"/>
      <c r="I285" s="160"/>
      <c r="J285" s="160"/>
      <c r="K285" s="160"/>
      <c r="L285" s="160"/>
      <c r="M285" s="162"/>
      <c r="N285" s="157"/>
    </row>
    <row r="286" spans="1:14" x14ac:dyDescent="0.25">
      <c r="A286" s="126" t="e">
        <f t="shared" si="5"/>
        <v>#REF!</v>
      </c>
      <c r="B286" s="152"/>
      <c r="C286" s="126"/>
      <c r="D286" s="152"/>
      <c r="E286" s="152"/>
      <c r="F286" s="152"/>
      <c r="G286" s="128"/>
      <c r="H286" s="128"/>
      <c r="I286" s="163"/>
      <c r="J286" s="163"/>
      <c r="K286" s="163"/>
      <c r="L286" s="165"/>
      <c r="M286" s="156"/>
      <c r="N286" s="165"/>
    </row>
    <row r="287" spans="1:14" x14ac:dyDescent="0.25">
      <c r="A287" s="126" t="e">
        <f t="shared" si="5"/>
        <v>#REF!</v>
      </c>
      <c r="B287" s="152"/>
      <c r="C287" s="126"/>
      <c r="D287" s="153"/>
      <c r="E287" s="153"/>
      <c r="F287" s="154"/>
      <c r="G287" s="131"/>
      <c r="H287" s="131"/>
      <c r="I287" s="154"/>
      <c r="J287" s="154"/>
      <c r="K287" s="154"/>
      <c r="L287" s="154"/>
      <c r="M287" s="156"/>
      <c r="N287" s="157"/>
    </row>
    <row r="288" spans="1:14" x14ac:dyDescent="0.25">
      <c r="A288" s="126" t="e">
        <f t="shared" si="5"/>
        <v>#REF!</v>
      </c>
      <c r="B288" s="152"/>
      <c r="C288" s="126"/>
      <c r="D288" s="153"/>
      <c r="E288" s="152"/>
      <c r="F288" s="154"/>
      <c r="G288" s="131"/>
      <c r="H288" s="131"/>
      <c r="I288" s="154"/>
      <c r="J288" s="154"/>
      <c r="K288" s="154"/>
      <c r="L288" s="154"/>
      <c r="M288" s="156"/>
      <c r="N288" s="157"/>
    </row>
    <row r="289" spans="1:14" x14ac:dyDescent="0.25">
      <c r="A289" s="126" t="e">
        <f t="shared" si="5"/>
        <v>#REF!</v>
      </c>
      <c r="B289" s="152"/>
      <c r="C289" s="126"/>
      <c r="D289" s="153"/>
      <c r="E289" s="153"/>
      <c r="F289" s="154"/>
      <c r="G289" s="129"/>
      <c r="H289" s="131"/>
      <c r="I289" s="154"/>
      <c r="J289" s="154"/>
      <c r="K289" s="154"/>
      <c r="L289" s="154"/>
      <c r="M289" s="156"/>
      <c r="N289" s="157"/>
    </row>
    <row r="290" spans="1:14" x14ac:dyDescent="0.25">
      <c r="A290" s="126" t="e">
        <f t="shared" si="5"/>
        <v>#REF!</v>
      </c>
      <c r="B290" s="158"/>
      <c r="C290" s="53"/>
      <c r="D290" s="159"/>
      <c r="E290" s="159"/>
      <c r="F290" s="160"/>
      <c r="G290" s="40"/>
      <c r="H290" s="40"/>
      <c r="I290" s="160"/>
      <c r="J290" s="160"/>
      <c r="K290" s="160"/>
      <c r="L290" s="160"/>
      <c r="M290" s="162"/>
      <c r="N290" s="157"/>
    </row>
    <row r="291" spans="1:14" x14ac:dyDescent="0.25">
      <c r="A291" s="126" t="e">
        <f t="shared" si="5"/>
        <v>#REF!</v>
      </c>
      <c r="B291" s="152"/>
      <c r="C291" s="126"/>
      <c r="D291" s="153"/>
      <c r="E291" s="153"/>
      <c r="F291" s="154"/>
      <c r="G291" s="131"/>
      <c r="H291" s="131"/>
      <c r="I291" s="154"/>
      <c r="J291" s="154"/>
      <c r="K291" s="154"/>
      <c r="L291" s="154"/>
      <c r="M291" s="156"/>
      <c r="N291" s="157"/>
    </row>
    <row r="292" spans="1:14" x14ac:dyDescent="0.25">
      <c r="A292" s="126" t="e">
        <f t="shared" si="5"/>
        <v>#REF!</v>
      </c>
      <c r="B292" s="152"/>
      <c r="C292" s="152"/>
      <c r="D292" s="152"/>
      <c r="E292" s="152"/>
      <c r="F292" s="152"/>
      <c r="G292" s="128"/>
      <c r="H292" s="128"/>
      <c r="I292" s="163"/>
      <c r="J292" s="163"/>
      <c r="K292" s="163"/>
      <c r="L292" s="165"/>
      <c r="M292" s="156"/>
      <c r="N292" s="165"/>
    </row>
    <row r="293" spans="1:14" x14ac:dyDescent="0.25">
      <c r="A293" s="126" t="e">
        <f t="shared" si="5"/>
        <v>#REF!</v>
      </c>
      <c r="B293" s="152"/>
      <c r="C293" s="126"/>
      <c r="D293" s="153"/>
      <c r="E293" s="152"/>
      <c r="F293" s="154"/>
      <c r="G293" s="131"/>
      <c r="H293" s="131"/>
      <c r="I293" s="154"/>
      <c r="J293" s="154"/>
      <c r="K293" s="154"/>
      <c r="L293" s="154"/>
      <c r="M293" s="156"/>
      <c r="N293" s="157"/>
    </row>
    <row r="294" spans="1:14" x14ac:dyDescent="0.25">
      <c r="A294" s="126" t="e">
        <f t="shared" si="5"/>
        <v>#REF!</v>
      </c>
      <c r="B294" s="152"/>
      <c r="C294" s="126"/>
      <c r="D294" s="153"/>
      <c r="E294" s="153"/>
      <c r="F294" s="154"/>
      <c r="G294" s="129"/>
      <c r="H294" s="131"/>
      <c r="I294" s="154"/>
      <c r="J294" s="154"/>
      <c r="K294" s="154"/>
      <c r="L294" s="154"/>
      <c r="M294" s="156"/>
      <c r="N294" s="157"/>
    </row>
    <row r="295" spans="1:14" x14ac:dyDescent="0.25">
      <c r="A295" s="126" t="e">
        <f t="shared" si="5"/>
        <v>#REF!</v>
      </c>
      <c r="B295" s="152"/>
      <c r="C295" s="152"/>
      <c r="D295" s="152"/>
      <c r="E295" s="152"/>
      <c r="F295" s="152"/>
      <c r="G295" s="128"/>
      <c r="H295" s="128"/>
      <c r="I295" s="163"/>
      <c r="J295" s="163"/>
      <c r="K295" s="163"/>
      <c r="L295" s="165"/>
      <c r="M295" s="156"/>
      <c r="N295" s="165"/>
    </row>
    <row r="296" spans="1:14" x14ac:dyDescent="0.25">
      <c r="A296" s="126" t="e">
        <f t="shared" si="5"/>
        <v>#REF!</v>
      </c>
      <c r="B296" s="158"/>
      <c r="C296" s="53"/>
      <c r="D296" s="159"/>
      <c r="E296" s="159"/>
      <c r="F296" s="160"/>
      <c r="G296" s="40"/>
      <c r="H296" s="40"/>
      <c r="I296" s="160"/>
      <c r="J296" s="160"/>
      <c r="K296" s="160"/>
      <c r="L296" s="160"/>
      <c r="M296" s="162"/>
      <c r="N296" s="157"/>
    </row>
    <row r="297" spans="1:14" x14ac:dyDescent="0.25">
      <c r="A297" s="126" t="e">
        <f t="shared" si="5"/>
        <v>#REF!</v>
      </c>
      <c r="B297" s="152"/>
      <c r="C297" s="126"/>
      <c r="D297" s="153"/>
      <c r="E297" s="153"/>
      <c r="F297" s="154"/>
      <c r="G297" s="131"/>
      <c r="H297" s="131"/>
      <c r="I297" s="154"/>
      <c r="J297" s="154"/>
      <c r="K297" s="154"/>
      <c r="L297" s="154"/>
      <c r="M297" s="156"/>
      <c r="N297" s="157"/>
    </row>
    <row r="298" spans="1:14" x14ac:dyDescent="0.25">
      <c r="A298" s="126" t="e">
        <f t="shared" si="5"/>
        <v>#REF!</v>
      </c>
      <c r="B298" s="152"/>
      <c r="C298" s="152"/>
      <c r="D298" s="152"/>
      <c r="E298" s="152"/>
      <c r="F298" s="152"/>
      <c r="G298" s="128"/>
      <c r="H298" s="128"/>
      <c r="I298" s="163"/>
      <c r="J298" s="163"/>
      <c r="K298" s="163"/>
      <c r="L298" s="165"/>
      <c r="M298" s="156"/>
      <c r="N298" s="165"/>
    </row>
    <row r="299" spans="1:14" x14ac:dyDescent="0.25">
      <c r="A299" s="126" t="e">
        <f t="shared" si="5"/>
        <v>#REF!</v>
      </c>
      <c r="B299" s="152"/>
      <c r="C299" s="126"/>
      <c r="D299" s="153"/>
      <c r="E299" s="152"/>
      <c r="F299" s="154"/>
      <c r="G299" s="131"/>
      <c r="H299" s="131"/>
      <c r="I299" s="154"/>
      <c r="J299" s="154"/>
      <c r="K299" s="154"/>
      <c r="L299" s="154"/>
      <c r="M299" s="156"/>
      <c r="N299" s="157"/>
    </row>
    <row r="300" spans="1:14" x14ac:dyDescent="0.25">
      <c r="A300" s="126" t="e">
        <f t="shared" si="5"/>
        <v>#REF!</v>
      </c>
      <c r="B300" s="152"/>
      <c r="C300" s="126"/>
      <c r="D300" s="153"/>
      <c r="E300" s="153"/>
      <c r="F300" s="154"/>
      <c r="G300" s="129"/>
      <c r="H300" s="131"/>
      <c r="I300" s="154"/>
      <c r="J300" s="154"/>
      <c r="K300" s="154"/>
      <c r="L300" s="154"/>
      <c r="M300" s="156"/>
      <c r="N300" s="157"/>
    </row>
    <row r="301" spans="1:14" x14ac:dyDescent="0.25">
      <c r="A301" s="126" t="e">
        <f t="shared" si="5"/>
        <v>#REF!</v>
      </c>
      <c r="B301" s="158"/>
      <c r="C301" s="53"/>
      <c r="D301" s="159"/>
      <c r="E301" s="159"/>
      <c r="F301" s="160"/>
      <c r="G301" s="40"/>
      <c r="H301" s="40"/>
      <c r="I301" s="160"/>
      <c r="J301" s="160"/>
      <c r="K301" s="160"/>
      <c r="L301" s="160"/>
      <c r="M301" s="162"/>
      <c r="N301" s="157"/>
    </row>
    <row r="302" spans="1:14" x14ac:dyDescent="0.25">
      <c r="A302" s="126" t="e">
        <f t="shared" si="5"/>
        <v>#REF!</v>
      </c>
      <c r="B302" s="152"/>
      <c r="C302" s="126"/>
      <c r="D302" s="153"/>
      <c r="E302" s="153"/>
      <c r="F302" s="154"/>
      <c r="G302" s="131"/>
      <c r="H302" s="131"/>
      <c r="I302" s="154"/>
      <c r="J302" s="154"/>
      <c r="K302" s="154"/>
      <c r="L302" s="154"/>
      <c r="M302" s="156"/>
      <c r="N302" s="157"/>
    </row>
    <row r="303" spans="1:14" x14ac:dyDescent="0.25">
      <c r="A303" s="126" t="e">
        <f t="shared" si="5"/>
        <v>#REF!</v>
      </c>
      <c r="B303" s="152"/>
      <c r="C303" s="152"/>
      <c r="D303" s="152"/>
      <c r="E303" s="152"/>
      <c r="F303" s="152"/>
      <c r="G303" s="128"/>
      <c r="H303" s="128"/>
      <c r="I303" s="163"/>
      <c r="J303" s="163"/>
      <c r="K303" s="163"/>
      <c r="L303" s="165"/>
      <c r="M303" s="156"/>
      <c r="N303" s="165"/>
    </row>
    <row r="304" spans="1:14" x14ac:dyDescent="0.25">
      <c r="A304" s="126" t="e">
        <f t="shared" si="5"/>
        <v>#REF!</v>
      </c>
      <c r="B304" s="152"/>
      <c r="C304" s="126"/>
      <c r="D304" s="153"/>
      <c r="E304" s="152"/>
      <c r="F304" s="154"/>
      <c r="G304" s="131"/>
      <c r="H304" s="131"/>
      <c r="I304" s="154"/>
      <c r="J304" s="154"/>
      <c r="K304" s="154"/>
      <c r="L304" s="154"/>
      <c r="M304" s="156"/>
      <c r="N304" s="157"/>
    </row>
    <row r="305" spans="1:14" x14ac:dyDescent="0.25">
      <c r="A305" s="126" t="e">
        <f t="shared" si="5"/>
        <v>#REF!</v>
      </c>
      <c r="B305" s="152"/>
      <c r="C305" s="126"/>
      <c r="D305" s="153"/>
      <c r="E305" s="153"/>
      <c r="F305" s="154"/>
      <c r="G305" s="129"/>
      <c r="H305" s="131"/>
      <c r="I305" s="154"/>
      <c r="J305" s="154"/>
      <c r="K305" s="154"/>
      <c r="L305" s="154"/>
      <c r="M305" s="156"/>
      <c r="N305" s="157"/>
    </row>
    <row r="306" spans="1:14" x14ac:dyDescent="0.25">
      <c r="A306" s="126" t="e">
        <f t="shared" si="5"/>
        <v>#REF!</v>
      </c>
      <c r="B306" s="158"/>
      <c r="C306" s="53"/>
      <c r="D306" s="159"/>
      <c r="E306" s="159"/>
      <c r="F306" s="160"/>
      <c r="G306" s="40"/>
      <c r="H306" s="40"/>
      <c r="I306" s="160"/>
      <c r="J306" s="160"/>
      <c r="K306" s="160"/>
      <c r="L306" s="160"/>
      <c r="M306" s="162"/>
      <c r="N306" s="157"/>
    </row>
    <row r="307" spans="1:14" x14ac:dyDescent="0.25">
      <c r="A307" s="126" t="e">
        <f t="shared" si="5"/>
        <v>#REF!</v>
      </c>
      <c r="B307" s="152"/>
      <c r="C307" s="126"/>
      <c r="D307" s="153"/>
      <c r="E307" s="153"/>
      <c r="F307" s="154"/>
      <c r="G307" s="131"/>
      <c r="H307" s="131"/>
      <c r="I307" s="154"/>
      <c r="J307" s="154"/>
      <c r="K307" s="154"/>
      <c r="L307" s="154"/>
      <c r="M307" s="156"/>
      <c r="N307" s="157"/>
    </row>
    <row r="308" spans="1:14" x14ac:dyDescent="0.25">
      <c r="A308" s="126" t="e">
        <f t="shared" si="5"/>
        <v>#REF!</v>
      </c>
      <c r="B308" s="152"/>
      <c r="C308" s="126"/>
      <c r="D308" s="153"/>
      <c r="E308" s="152"/>
      <c r="F308" s="154"/>
      <c r="G308" s="131"/>
      <c r="H308" s="131"/>
      <c r="I308" s="154"/>
      <c r="J308" s="154"/>
      <c r="K308" s="154"/>
      <c r="L308" s="154"/>
      <c r="M308" s="156"/>
      <c r="N308" s="157"/>
    </row>
    <row r="309" spans="1:14" x14ac:dyDescent="0.25">
      <c r="A309" s="126" t="e">
        <f t="shared" si="5"/>
        <v>#REF!</v>
      </c>
      <c r="B309" s="152"/>
      <c r="C309" s="152"/>
      <c r="D309" s="152"/>
      <c r="E309" s="152"/>
      <c r="F309" s="152"/>
      <c r="G309" s="128"/>
      <c r="H309" s="128"/>
      <c r="I309" s="163"/>
      <c r="J309" s="163"/>
      <c r="K309" s="163"/>
      <c r="L309" s="165"/>
      <c r="M309" s="156"/>
      <c r="N309" s="165"/>
    </row>
    <row r="310" spans="1:14" x14ac:dyDescent="0.25">
      <c r="A310" s="126" t="e">
        <f t="shared" si="5"/>
        <v>#REF!</v>
      </c>
      <c r="B310" s="153"/>
      <c r="C310" s="180"/>
      <c r="D310" s="153"/>
      <c r="E310" s="153"/>
      <c r="F310" s="154"/>
      <c r="G310" s="131"/>
      <c r="H310" s="128"/>
      <c r="I310" s="163"/>
      <c r="J310" s="163"/>
      <c r="K310" s="163"/>
      <c r="L310" s="165"/>
      <c r="M310" s="156"/>
      <c r="N310" s="165"/>
    </row>
    <row r="311" spans="1:14" x14ac:dyDescent="0.25">
      <c r="A311" s="126" t="e">
        <f t="shared" si="5"/>
        <v>#REF!</v>
      </c>
      <c r="B311" s="152"/>
      <c r="C311" s="126"/>
      <c r="D311" s="153"/>
      <c r="E311" s="153"/>
      <c r="F311" s="154"/>
      <c r="G311" s="129"/>
      <c r="H311" s="131"/>
      <c r="I311" s="154"/>
      <c r="J311" s="154"/>
      <c r="K311" s="154"/>
      <c r="L311" s="154"/>
      <c r="M311" s="156"/>
      <c r="N311" s="157"/>
    </row>
    <row r="312" spans="1:14" x14ac:dyDescent="0.25">
      <c r="A312" s="126" t="e">
        <f t="shared" si="5"/>
        <v>#REF!</v>
      </c>
      <c r="B312" s="158"/>
      <c r="C312" s="53"/>
      <c r="D312" s="159"/>
      <c r="E312" s="159"/>
      <c r="F312" s="160"/>
      <c r="G312" s="40"/>
      <c r="H312" s="40"/>
      <c r="I312" s="160"/>
      <c r="J312" s="160"/>
      <c r="K312" s="160"/>
      <c r="L312" s="160"/>
      <c r="M312" s="162"/>
      <c r="N312" s="157"/>
    </row>
    <row r="313" spans="1:14" x14ac:dyDescent="0.25">
      <c r="A313" s="126" t="e">
        <f t="shared" si="5"/>
        <v>#REF!</v>
      </c>
      <c r="B313" s="152"/>
      <c r="C313" s="126"/>
      <c r="D313" s="153"/>
      <c r="E313" s="153"/>
      <c r="F313" s="154"/>
      <c r="G313" s="131"/>
      <c r="H313" s="131"/>
      <c r="I313" s="154"/>
      <c r="J313" s="154"/>
      <c r="K313" s="154"/>
      <c r="L313" s="154"/>
      <c r="M313" s="156"/>
      <c r="N313" s="157"/>
    </row>
    <row r="314" spans="1:14" x14ac:dyDescent="0.25">
      <c r="A314" s="126" t="e">
        <f t="shared" si="5"/>
        <v>#REF!</v>
      </c>
      <c r="B314" s="152"/>
      <c r="C314" s="152"/>
      <c r="D314" s="152"/>
      <c r="E314" s="152"/>
      <c r="F314" s="166"/>
      <c r="G314" s="128"/>
      <c r="H314" s="128"/>
      <c r="I314" s="163"/>
      <c r="J314" s="163"/>
      <c r="K314" s="163"/>
      <c r="L314" s="165"/>
      <c r="M314" s="156"/>
      <c r="N314" s="165"/>
    </row>
    <row r="315" spans="1:14" x14ac:dyDescent="0.25">
      <c r="A315" s="126" t="e">
        <f t="shared" si="5"/>
        <v>#REF!</v>
      </c>
      <c r="B315" s="152"/>
      <c r="C315" s="126"/>
      <c r="D315" s="153"/>
      <c r="E315" s="152"/>
      <c r="F315" s="154"/>
      <c r="G315" s="131"/>
      <c r="H315" s="131"/>
      <c r="I315" s="154"/>
      <c r="J315" s="154"/>
      <c r="K315" s="154"/>
      <c r="L315" s="154"/>
      <c r="M315" s="156"/>
      <c r="N315" s="157"/>
    </row>
    <row r="316" spans="1:14" x14ac:dyDescent="0.25">
      <c r="A316" s="126" t="e">
        <f t="shared" ref="A316:A379" si="6">IF(C316=C315,CONCATENATE(A315,1),C316)</f>
        <v>#REF!</v>
      </c>
      <c r="B316" s="152"/>
      <c r="C316" s="126"/>
      <c r="D316" s="153"/>
      <c r="E316" s="153"/>
      <c r="F316" s="154"/>
      <c r="G316" s="129"/>
      <c r="H316" s="131"/>
      <c r="I316" s="154"/>
      <c r="J316" s="154"/>
      <c r="K316" s="154"/>
      <c r="L316" s="154"/>
      <c r="M316" s="156"/>
      <c r="N316" s="157"/>
    </row>
    <row r="317" spans="1:14" x14ac:dyDescent="0.25">
      <c r="A317" s="126" t="e">
        <f t="shared" si="6"/>
        <v>#REF!</v>
      </c>
      <c r="B317" s="158"/>
      <c r="C317" s="53"/>
      <c r="D317" s="159"/>
      <c r="E317" s="159"/>
      <c r="F317" s="160"/>
      <c r="G317" s="40"/>
      <c r="H317" s="40"/>
      <c r="I317" s="160"/>
      <c r="J317" s="160"/>
      <c r="K317" s="160"/>
      <c r="L317" s="160"/>
      <c r="M317" s="162"/>
      <c r="N317" s="157"/>
    </row>
    <row r="318" spans="1:14" x14ac:dyDescent="0.25">
      <c r="A318" s="126" t="e">
        <f t="shared" si="6"/>
        <v>#REF!</v>
      </c>
      <c r="B318" s="152"/>
      <c r="C318" s="126"/>
      <c r="D318" s="153"/>
      <c r="E318" s="153"/>
      <c r="F318" s="154"/>
      <c r="G318" s="131"/>
      <c r="H318" s="131"/>
      <c r="I318" s="154"/>
      <c r="J318" s="154"/>
      <c r="K318" s="154"/>
      <c r="L318" s="154"/>
      <c r="M318" s="156"/>
      <c r="N318" s="157"/>
    </row>
    <row r="319" spans="1:14" x14ac:dyDescent="0.25">
      <c r="A319" s="126" t="e">
        <f t="shared" si="6"/>
        <v>#REF!</v>
      </c>
      <c r="B319" s="152"/>
      <c r="C319" s="126"/>
      <c r="D319" s="153"/>
      <c r="E319" s="152"/>
      <c r="F319" s="154"/>
      <c r="G319" s="131"/>
      <c r="H319" s="131"/>
      <c r="I319" s="154"/>
      <c r="J319" s="154"/>
      <c r="K319" s="154"/>
      <c r="L319" s="154"/>
      <c r="M319" s="156"/>
      <c r="N319" s="157"/>
    </row>
    <row r="320" spans="1:14" x14ac:dyDescent="0.25">
      <c r="A320" s="126" t="e">
        <f t="shared" si="6"/>
        <v>#REF!</v>
      </c>
      <c r="B320" s="152"/>
      <c r="C320" s="126"/>
      <c r="D320" s="152"/>
      <c r="E320" s="152"/>
      <c r="F320" s="152"/>
      <c r="G320" s="128"/>
      <c r="H320" s="128"/>
      <c r="I320" s="163"/>
      <c r="J320" s="163"/>
      <c r="K320" s="163"/>
      <c r="L320" s="165"/>
      <c r="M320" s="156"/>
      <c r="N320" s="165"/>
    </row>
    <row r="321" spans="1:14" x14ac:dyDescent="0.25">
      <c r="A321" s="126" t="e">
        <f t="shared" si="6"/>
        <v>#REF!</v>
      </c>
      <c r="B321" s="152"/>
      <c r="C321" s="152"/>
      <c r="D321" s="152"/>
      <c r="E321" s="152"/>
      <c r="F321" s="152"/>
      <c r="G321" s="128"/>
      <c r="H321" s="128"/>
      <c r="I321" s="163"/>
      <c r="J321" s="163"/>
      <c r="K321" s="163"/>
      <c r="L321" s="165"/>
      <c r="M321" s="156"/>
      <c r="N321" s="165"/>
    </row>
    <row r="322" spans="1:14" x14ac:dyDescent="0.25">
      <c r="A322" s="126" t="e">
        <f t="shared" si="6"/>
        <v>#REF!</v>
      </c>
      <c r="B322" s="152"/>
      <c r="C322" s="126"/>
      <c r="D322" s="153"/>
      <c r="E322" s="153"/>
      <c r="F322" s="154"/>
      <c r="G322" s="129"/>
      <c r="H322" s="131"/>
      <c r="I322" s="154"/>
      <c r="J322" s="154"/>
      <c r="K322" s="154"/>
      <c r="L322" s="154"/>
      <c r="M322" s="156"/>
      <c r="N322" s="157"/>
    </row>
    <row r="323" spans="1:14" x14ac:dyDescent="0.25">
      <c r="A323" s="126" t="e">
        <f t="shared" si="6"/>
        <v>#REF!</v>
      </c>
      <c r="B323" s="158"/>
      <c r="C323" s="53"/>
      <c r="D323" s="159"/>
      <c r="E323" s="159"/>
      <c r="F323" s="160"/>
      <c r="G323" s="40"/>
      <c r="H323" s="40"/>
      <c r="I323" s="160"/>
      <c r="J323" s="160"/>
      <c r="K323" s="160"/>
      <c r="L323" s="160"/>
      <c r="M323" s="162"/>
      <c r="N323" s="157"/>
    </row>
    <row r="324" spans="1:14" x14ac:dyDescent="0.25">
      <c r="A324" s="126" t="e">
        <f t="shared" si="6"/>
        <v>#REF!</v>
      </c>
      <c r="B324" s="152"/>
      <c r="C324" s="126"/>
      <c r="D324" s="153"/>
      <c r="E324" s="153"/>
      <c r="F324" s="154"/>
      <c r="G324" s="131"/>
      <c r="H324" s="131"/>
      <c r="I324" s="154"/>
      <c r="J324" s="154"/>
      <c r="K324" s="154"/>
      <c r="L324" s="154"/>
      <c r="M324" s="156"/>
      <c r="N324" s="157"/>
    </row>
    <row r="325" spans="1:14" x14ac:dyDescent="0.25">
      <c r="A325" s="126" t="e">
        <f t="shared" si="6"/>
        <v>#REF!</v>
      </c>
      <c r="B325" s="152"/>
      <c r="C325" s="126"/>
      <c r="D325" s="153"/>
      <c r="E325" s="152"/>
      <c r="F325" s="154"/>
      <c r="G325" s="131"/>
      <c r="H325" s="131"/>
      <c r="I325" s="154"/>
      <c r="J325" s="154"/>
      <c r="K325" s="154"/>
      <c r="L325" s="154"/>
      <c r="M325" s="156"/>
      <c r="N325" s="157"/>
    </row>
    <row r="326" spans="1:14" x14ac:dyDescent="0.25">
      <c r="A326" s="126" t="e">
        <f t="shared" si="6"/>
        <v>#REF!</v>
      </c>
      <c r="B326" s="152"/>
      <c r="C326" s="126"/>
      <c r="D326" s="152"/>
      <c r="E326" s="152"/>
      <c r="F326" s="141"/>
      <c r="G326" s="128"/>
      <c r="H326" s="128"/>
      <c r="I326" s="163"/>
      <c r="J326" s="163"/>
      <c r="K326" s="163"/>
      <c r="L326" s="165"/>
      <c r="M326" s="156"/>
      <c r="N326" s="165"/>
    </row>
    <row r="327" spans="1:14" x14ac:dyDescent="0.25">
      <c r="A327" s="126" t="e">
        <f t="shared" si="6"/>
        <v>#REF!</v>
      </c>
      <c r="B327" s="152"/>
      <c r="C327" s="152"/>
      <c r="D327" s="152"/>
      <c r="E327" s="152"/>
      <c r="F327" s="152"/>
      <c r="G327" s="128"/>
      <c r="H327" s="128"/>
      <c r="I327" s="163"/>
      <c r="J327" s="163"/>
      <c r="K327" s="163"/>
      <c r="L327" s="165"/>
      <c r="M327" s="156"/>
      <c r="N327" s="165"/>
    </row>
    <row r="328" spans="1:14" x14ac:dyDescent="0.25">
      <c r="A328" s="126" t="e">
        <f t="shared" si="6"/>
        <v>#REF!</v>
      </c>
      <c r="B328" s="152"/>
      <c r="C328" s="126"/>
      <c r="D328" s="152"/>
      <c r="E328" s="152"/>
      <c r="F328" s="152"/>
      <c r="G328" s="128"/>
      <c r="H328" s="128"/>
      <c r="I328" s="163"/>
      <c r="J328" s="163"/>
      <c r="K328" s="163"/>
      <c r="L328" s="165"/>
      <c r="M328" s="156"/>
      <c r="N328" s="165"/>
    </row>
    <row r="329" spans="1:14" x14ac:dyDescent="0.25">
      <c r="A329" s="126" t="e">
        <f t="shared" si="6"/>
        <v>#REF!</v>
      </c>
      <c r="B329" s="152"/>
      <c r="C329" s="126"/>
      <c r="D329" s="153"/>
      <c r="E329" s="153"/>
      <c r="F329" s="154"/>
      <c r="G329" s="129"/>
      <c r="H329" s="131"/>
      <c r="I329" s="154"/>
      <c r="J329" s="154"/>
      <c r="K329" s="154"/>
      <c r="L329" s="154"/>
      <c r="M329" s="156"/>
      <c r="N329" s="157"/>
    </row>
    <row r="330" spans="1:14" x14ac:dyDescent="0.25">
      <c r="A330" s="126" t="e">
        <f t="shared" si="6"/>
        <v>#REF!</v>
      </c>
      <c r="B330" s="158"/>
      <c r="C330" s="53"/>
      <c r="D330" s="159"/>
      <c r="E330" s="159"/>
      <c r="F330" s="160"/>
      <c r="G330" s="40"/>
      <c r="H330" s="40"/>
      <c r="I330" s="160"/>
      <c r="J330" s="160"/>
      <c r="K330" s="160"/>
      <c r="L330" s="160"/>
      <c r="M330" s="162"/>
      <c r="N330" s="157"/>
    </row>
    <row r="331" spans="1:14" x14ac:dyDescent="0.25">
      <c r="A331" s="126" t="e">
        <f t="shared" si="6"/>
        <v>#REF!</v>
      </c>
      <c r="B331" s="152"/>
      <c r="C331" s="126"/>
      <c r="D331" s="153"/>
      <c r="E331" s="153"/>
      <c r="F331" s="154"/>
      <c r="G331" s="131"/>
      <c r="H331" s="131"/>
      <c r="I331" s="154"/>
      <c r="J331" s="154"/>
      <c r="K331" s="154"/>
      <c r="L331" s="154"/>
      <c r="M331" s="156"/>
      <c r="N331" s="157"/>
    </row>
    <row r="332" spans="1:14" x14ac:dyDescent="0.25">
      <c r="A332" s="126" t="e">
        <f t="shared" si="6"/>
        <v>#REF!</v>
      </c>
      <c r="B332" s="152"/>
      <c r="C332" s="126"/>
      <c r="D332" s="153"/>
      <c r="E332" s="152"/>
      <c r="F332" s="154"/>
      <c r="G332" s="131"/>
      <c r="H332" s="131"/>
      <c r="I332" s="154"/>
      <c r="J332" s="154"/>
      <c r="K332" s="154"/>
      <c r="L332" s="154"/>
      <c r="M332" s="156"/>
      <c r="N332" s="157"/>
    </row>
    <row r="333" spans="1:14" x14ac:dyDescent="0.25">
      <c r="A333" s="126" t="e">
        <f t="shared" si="6"/>
        <v>#REF!</v>
      </c>
      <c r="B333" s="152"/>
      <c r="C333" s="152"/>
      <c r="D333" s="152"/>
      <c r="E333" s="152"/>
      <c r="F333" s="152"/>
      <c r="G333" s="128"/>
      <c r="H333" s="128"/>
      <c r="I333" s="163"/>
      <c r="J333" s="163"/>
      <c r="K333" s="163"/>
      <c r="L333" s="165"/>
      <c r="M333" s="156"/>
      <c r="N333" s="165"/>
    </row>
    <row r="334" spans="1:14" x14ac:dyDescent="0.25">
      <c r="A334" s="126" t="e">
        <f t="shared" si="6"/>
        <v>#REF!</v>
      </c>
      <c r="B334" s="152"/>
      <c r="C334" s="126"/>
      <c r="D334" s="153"/>
      <c r="E334" s="153"/>
      <c r="F334" s="154"/>
      <c r="G334" s="129"/>
      <c r="H334" s="131"/>
      <c r="I334" s="154"/>
      <c r="J334" s="154"/>
      <c r="K334" s="154"/>
      <c r="L334" s="154"/>
      <c r="M334" s="156"/>
      <c r="N334" s="157"/>
    </row>
    <row r="335" spans="1:14" x14ac:dyDescent="0.25">
      <c r="A335" s="126" t="e">
        <f t="shared" si="6"/>
        <v>#REF!</v>
      </c>
      <c r="B335" s="158"/>
      <c r="C335" s="53"/>
      <c r="D335" s="159"/>
      <c r="E335" s="159"/>
      <c r="F335" s="160"/>
      <c r="G335" s="40"/>
      <c r="H335" s="40"/>
      <c r="I335" s="160"/>
      <c r="J335" s="160"/>
      <c r="K335" s="160"/>
      <c r="L335" s="160"/>
      <c r="M335" s="162"/>
      <c r="N335" s="157"/>
    </row>
    <row r="336" spans="1:14" x14ac:dyDescent="0.25">
      <c r="A336" s="126" t="e">
        <f t="shared" si="6"/>
        <v>#REF!</v>
      </c>
      <c r="B336" s="152"/>
      <c r="C336" s="152"/>
      <c r="D336" s="152"/>
      <c r="E336" s="152"/>
      <c r="F336" s="152"/>
      <c r="G336" s="128"/>
      <c r="H336" s="128"/>
      <c r="I336" s="163"/>
      <c r="J336" s="163"/>
      <c r="K336" s="163"/>
      <c r="L336" s="165"/>
      <c r="M336" s="156"/>
      <c r="N336" s="165"/>
    </row>
    <row r="337" spans="1:14" x14ac:dyDescent="0.25">
      <c r="A337" s="126" t="e">
        <f t="shared" si="6"/>
        <v>#REF!</v>
      </c>
      <c r="B337" s="152"/>
      <c r="C337" s="126"/>
      <c r="D337" s="153"/>
      <c r="E337" s="153"/>
      <c r="F337" s="154"/>
      <c r="G337" s="131"/>
      <c r="H337" s="131"/>
      <c r="I337" s="154"/>
      <c r="J337" s="154"/>
      <c r="K337" s="154"/>
      <c r="L337" s="154"/>
      <c r="M337" s="156"/>
      <c r="N337" s="157"/>
    </row>
    <row r="338" spans="1:14" x14ac:dyDescent="0.25">
      <c r="A338" s="126" t="e">
        <f t="shared" si="6"/>
        <v>#REF!</v>
      </c>
      <c r="B338" s="152"/>
      <c r="C338" s="152"/>
      <c r="D338" s="152"/>
      <c r="E338" s="152"/>
      <c r="F338" s="152"/>
      <c r="G338" s="128"/>
      <c r="H338" s="128"/>
      <c r="I338" s="163"/>
      <c r="J338" s="163"/>
      <c r="K338" s="163"/>
      <c r="L338" s="165"/>
      <c r="M338" s="156"/>
      <c r="N338" s="165"/>
    </row>
    <row r="339" spans="1:14" x14ac:dyDescent="0.25">
      <c r="A339" s="126" t="e">
        <f t="shared" si="6"/>
        <v>#REF!</v>
      </c>
      <c r="B339" s="152"/>
      <c r="C339" s="126"/>
      <c r="D339" s="153"/>
      <c r="E339" s="152"/>
      <c r="F339" s="154"/>
      <c r="G339" s="131"/>
      <c r="H339" s="131"/>
      <c r="I339" s="154"/>
      <c r="J339" s="154"/>
      <c r="K339" s="154"/>
      <c r="L339" s="154"/>
      <c r="M339" s="156"/>
      <c r="N339" s="157"/>
    </row>
    <row r="340" spans="1:14" x14ac:dyDescent="0.25">
      <c r="A340" s="126" t="e">
        <f t="shared" si="6"/>
        <v>#REF!</v>
      </c>
      <c r="B340" s="152"/>
      <c r="C340" s="126"/>
      <c r="D340" s="153"/>
      <c r="E340" s="153"/>
      <c r="F340" s="154"/>
      <c r="G340" s="129"/>
      <c r="H340" s="131"/>
      <c r="I340" s="154"/>
      <c r="J340" s="154"/>
      <c r="K340" s="154"/>
      <c r="L340" s="154"/>
      <c r="M340" s="156"/>
      <c r="N340" s="157"/>
    </row>
    <row r="341" spans="1:14" x14ac:dyDescent="0.25">
      <c r="A341" s="126" t="e">
        <f t="shared" si="6"/>
        <v>#REF!</v>
      </c>
      <c r="B341" s="158"/>
      <c r="C341" s="53"/>
      <c r="D341" s="159"/>
      <c r="E341" s="159"/>
      <c r="F341" s="160"/>
      <c r="G341" s="40"/>
      <c r="H341" s="40"/>
      <c r="I341" s="160"/>
      <c r="J341" s="160"/>
      <c r="K341" s="160"/>
      <c r="L341" s="160"/>
      <c r="M341" s="162"/>
      <c r="N341" s="157"/>
    </row>
    <row r="342" spans="1:14" x14ac:dyDescent="0.25">
      <c r="A342" s="126" t="e">
        <f t="shared" si="6"/>
        <v>#REF!</v>
      </c>
      <c r="B342" s="152"/>
      <c r="C342" s="152"/>
      <c r="D342" s="152"/>
      <c r="E342" s="152"/>
      <c r="F342" s="152"/>
      <c r="G342" s="128"/>
      <c r="H342" s="128"/>
      <c r="I342" s="163"/>
      <c r="J342" s="163"/>
      <c r="K342" s="163"/>
      <c r="L342" s="165"/>
      <c r="M342" s="156"/>
      <c r="N342" s="165"/>
    </row>
    <row r="343" spans="1:14" x14ac:dyDescent="0.25">
      <c r="A343" s="126" t="e">
        <f t="shared" si="6"/>
        <v>#REF!</v>
      </c>
      <c r="B343" s="152"/>
      <c r="C343" s="126"/>
      <c r="D343" s="153"/>
      <c r="E343" s="153"/>
      <c r="F343" s="154"/>
      <c r="G343" s="131"/>
      <c r="H343" s="131"/>
      <c r="I343" s="154"/>
      <c r="J343" s="154"/>
      <c r="K343" s="154"/>
      <c r="L343" s="154"/>
      <c r="M343" s="156"/>
      <c r="N343" s="157"/>
    </row>
    <row r="344" spans="1:14" x14ac:dyDescent="0.25">
      <c r="A344" s="126" t="e">
        <f t="shared" si="6"/>
        <v>#REF!</v>
      </c>
      <c r="B344" s="152"/>
      <c r="C344" s="152"/>
      <c r="D344" s="152"/>
      <c r="E344" s="152"/>
      <c r="F344" s="152"/>
      <c r="G344" s="128"/>
      <c r="H344" s="128"/>
      <c r="I344" s="163"/>
      <c r="J344" s="163"/>
      <c r="K344" s="163"/>
      <c r="L344" s="165"/>
      <c r="M344" s="156"/>
      <c r="N344" s="165"/>
    </row>
    <row r="345" spans="1:14" x14ac:dyDescent="0.25">
      <c r="A345" s="126" t="e">
        <f t="shared" si="6"/>
        <v>#REF!</v>
      </c>
      <c r="B345" s="152"/>
      <c r="C345" s="126"/>
      <c r="D345" s="153"/>
      <c r="E345" s="152"/>
      <c r="F345" s="154"/>
      <c r="G345" s="131"/>
      <c r="H345" s="131"/>
      <c r="I345" s="154"/>
      <c r="J345" s="154"/>
      <c r="K345" s="154"/>
      <c r="L345" s="154"/>
      <c r="M345" s="156"/>
      <c r="N345" s="157"/>
    </row>
    <row r="346" spans="1:14" x14ac:dyDescent="0.25">
      <c r="A346" s="126" t="e">
        <f t="shared" si="6"/>
        <v>#REF!</v>
      </c>
      <c r="B346" s="152"/>
      <c r="C346" s="152"/>
      <c r="D346" s="152"/>
      <c r="E346" s="152"/>
      <c r="F346" s="152"/>
      <c r="G346" s="128"/>
      <c r="H346" s="128"/>
      <c r="I346" s="163"/>
      <c r="J346" s="163"/>
      <c r="K346" s="163"/>
      <c r="L346" s="165"/>
      <c r="M346" s="156"/>
      <c r="N346" s="165"/>
    </row>
    <row r="347" spans="1:14" x14ac:dyDescent="0.25">
      <c r="A347" s="126" t="e">
        <f t="shared" si="6"/>
        <v>#REF!</v>
      </c>
      <c r="B347" s="152"/>
      <c r="C347" s="126"/>
      <c r="D347" s="153"/>
      <c r="E347" s="153"/>
      <c r="F347" s="154"/>
      <c r="G347" s="129"/>
      <c r="H347" s="131"/>
      <c r="I347" s="154"/>
      <c r="J347" s="154"/>
      <c r="K347" s="154"/>
      <c r="L347" s="154"/>
      <c r="M347" s="156"/>
      <c r="N347" s="157"/>
    </row>
    <row r="348" spans="1:14" x14ac:dyDescent="0.25">
      <c r="A348" s="126" t="e">
        <f t="shared" si="6"/>
        <v>#REF!</v>
      </c>
      <c r="B348" s="158"/>
      <c r="C348" s="53"/>
      <c r="D348" s="159"/>
      <c r="E348" s="159"/>
      <c r="F348" s="160"/>
      <c r="G348" s="40"/>
      <c r="H348" s="40"/>
      <c r="I348" s="160"/>
      <c r="J348" s="160"/>
      <c r="K348" s="160"/>
      <c r="L348" s="160"/>
      <c r="M348" s="162"/>
      <c r="N348" s="157"/>
    </row>
    <row r="349" spans="1:14" x14ac:dyDescent="0.25">
      <c r="A349" s="126" t="e">
        <f t="shared" si="6"/>
        <v>#REF!</v>
      </c>
      <c r="B349" s="152"/>
      <c r="C349" s="126"/>
      <c r="D349" s="153"/>
      <c r="E349" s="153"/>
      <c r="F349" s="154"/>
      <c r="G349" s="131"/>
      <c r="H349" s="131"/>
      <c r="I349" s="154"/>
      <c r="J349" s="154"/>
      <c r="K349" s="154"/>
      <c r="L349" s="154"/>
      <c r="M349" s="156"/>
      <c r="N349" s="157"/>
    </row>
    <row r="350" spans="1:14" x14ac:dyDescent="0.25">
      <c r="A350" s="126" t="e">
        <f t="shared" si="6"/>
        <v>#REF!</v>
      </c>
      <c r="B350" s="152"/>
      <c r="C350" s="126"/>
      <c r="D350" s="153"/>
      <c r="E350" s="152"/>
      <c r="F350" s="154"/>
      <c r="G350" s="131"/>
      <c r="H350" s="131"/>
      <c r="I350" s="154"/>
      <c r="J350" s="154"/>
      <c r="K350" s="154"/>
      <c r="L350" s="154"/>
      <c r="M350" s="156"/>
      <c r="N350" s="157"/>
    </row>
    <row r="351" spans="1:14" x14ac:dyDescent="0.25">
      <c r="A351" s="126" t="e">
        <f t="shared" si="6"/>
        <v>#REF!</v>
      </c>
      <c r="B351" s="152"/>
      <c r="C351" s="126"/>
      <c r="D351" s="153"/>
      <c r="E351" s="153"/>
      <c r="F351" s="154"/>
      <c r="G351" s="129"/>
      <c r="H351" s="131"/>
      <c r="I351" s="154"/>
      <c r="J351" s="154"/>
      <c r="K351" s="154"/>
      <c r="L351" s="154"/>
      <c r="M351" s="156"/>
      <c r="N351" s="157"/>
    </row>
    <row r="352" spans="1:14" x14ac:dyDescent="0.25">
      <c r="A352" s="126" t="e">
        <f t="shared" si="6"/>
        <v>#REF!</v>
      </c>
      <c r="B352" s="158"/>
      <c r="C352" s="53"/>
      <c r="D352" s="159"/>
      <c r="E352" s="159"/>
      <c r="F352" s="160"/>
      <c r="G352" s="148"/>
      <c r="H352" s="40"/>
      <c r="I352" s="161"/>
      <c r="J352" s="161"/>
      <c r="K352" s="161"/>
      <c r="L352" s="160"/>
      <c r="M352" s="162"/>
      <c r="N352" s="157"/>
    </row>
    <row r="353" spans="1:14" x14ac:dyDescent="0.25">
      <c r="A353" s="126" t="e">
        <f t="shared" si="6"/>
        <v>#REF!</v>
      </c>
      <c r="B353" s="152"/>
      <c r="C353" s="126"/>
      <c r="D353" s="153"/>
      <c r="E353" s="153"/>
      <c r="F353" s="154"/>
      <c r="G353" s="130"/>
      <c r="H353" s="131"/>
      <c r="I353" s="155"/>
      <c r="J353" s="155"/>
      <c r="K353" s="155"/>
      <c r="L353" s="154"/>
      <c r="M353" s="156"/>
      <c r="N353" s="157"/>
    </row>
    <row r="354" spans="1:14" x14ac:dyDescent="0.25">
      <c r="A354" s="126" t="e">
        <f t="shared" si="6"/>
        <v>#REF!</v>
      </c>
      <c r="B354" s="152"/>
      <c r="C354" s="152"/>
      <c r="D354" s="152"/>
      <c r="E354" s="152"/>
      <c r="F354" s="152"/>
      <c r="G354" s="128"/>
      <c r="H354" s="128"/>
      <c r="I354" s="163"/>
      <c r="J354" s="163"/>
      <c r="K354" s="163"/>
      <c r="L354" s="165"/>
      <c r="M354" s="156"/>
      <c r="N354" s="165"/>
    </row>
    <row r="355" spans="1:14" x14ac:dyDescent="0.25">
      <c r="A355" s="126" t="e">
        <f t="shared" si="6"/>
        <v>#REF!</v>
      </c>
      <c r="B355" s="152"/>
      <c r="C355" s="126"/>
      <c r="D355" s="153"/>
      <c r="E355" s="152"/>
      <c r="F355" s="154"/>
      <c r="G355" s="131"/>
      <c r="H355" s="131"/>
      <c r="I355" s="154"/>
      <c r="J355" s="154"/>
      <c r="K355" s="154"/>
      <c r="L355" s="154"/>
      <c r="M355" s="156"/>
      <c r="N355" s="157"/>
    </row>
    <row r="356" spans="1:14" x14ac:dyDescent="0.25">
      <c r="A356" s="126" t="e">
        <f t="shared" si="6"/>
        <v>#REF!</v>
      </c>
      <c r="B356" s="152"/>
      <c r="C356" s="126"/>
      <c r="D356" s="153"/>
      <c r="E356" s="153"/>
      <c r="F356" s="154"/>
      <c r="G356" s="129"/>
      <c r="H356" s="131"/>
      <c r="I356" s="154"/>
      <c r="J356" s="154"/>
      <c r="K356" s="154"/>
      <c r="L356" s="154"/>
      <c r="M356" s="156"/>
      <c r="N356" s="157"/>
    </row>
    <row r="357" spans="1:14" x14ac:dyDescent="0.25">
      <c r="A357" s="126" t="e">
        <f t="shared" si="6"/>
        <v>#REF!</v>
      </c>
      <c r="B357" s="158"/>
      <c r="C357" s="53"/>
      <c r="D357" s="159"/>
      <c r="E357" s="159"/>
      <c r="F357" s="160"/>
      <c r="G357" s="40"/>
      <c r="H357" s="40"/>
      <c r="I357" s="160"/>
      <c r="J357" s="160"/>
      <c r="K357" s="160"/>
      <c r="L357" s="160"/>
      <c r="M357" s="162"/>
      <c r="N357" s="157"/>
    </row>
    <row r="358" spans="1:14" x14ac:dyDescent="0.25">
      <c r="A358" s="126" t="e">
        <f t="shared" si="6"/>
        <v>#REF!</v>
      </c>
      <c r="B358" s="152"/>
      <c r="C358" s="126"/>
      <c r="D358" s="152"/>
      <c r="E358" s="181"/>
      <c r="F358" s="152"/>
      <c r="G358" s="128"/>
      <c r="H358" s="128"/>
      <c r="I358" s="163"/>
      <c r="J358" s="163"/>
      <c r="K358" s="163"/>
      <c r="L358" s="165"/>
      <c r="M358" s="156"/>
      <c r="N358" s="165"/>
    </row>
    <row r="359" spans="1:14" x14ac:dyDescent="0.25">
      <c r="A359" s="126" t="e">
        <f t="shared" si="6"/>
        <v>#REF!</v>
      </c>
      <c r="B359" s="152"/>
      <c r="C359" s="126"/>
      <c r="D359" s="153"/>
      <c r="E359" s="153"/>
      <c r="F359" s="154"/>
      <c r="G359" s="131"/>
      <c r="H359" s="131"/>
      <c r="I359" s="154"/>
      <c r="J359" s="154"/>
      <c r="K359" s="154"/>
      <c r="L359" s="154"/>
      <c r="M359" s="156"/>
      <c r="N359" s="157"/>
    </row>
    <row r="360" spans="1:14" x14ac:dyDescent="0.25">
      <c r="A360" s="126" t="e">
        <f t="shared" si="6"/>
        <v>#REF!</v>
      </c>
      <c r="B360" s="152"/>
      <c r="C360" s="126"/>
      <c r="D360" s="153"/>
      <c r="E360" s="152"/>
      <c r="F360" s="154"/>
      <c r="G360" s="131"/>
      <c r="H360" s="131"/>
      <c r="I360" s="154"/>
      <c r="J360" s="154"/>
      <c r="K360" s="154"/>
      <c r="L360" s="154"/>
      <c r="M360" s="156"/>
      <c r="N360" s="157"/>
    </row>
    <row r="361" spans="1:14" x14ac:dyDescent="0.25">
      <c r="A361" s="126" t="e">
        <f t="shared" si="6"/>
        <v>#REF!</v>
      </c>
      <c r="B361" s="152"/>
      <c r="C361" s="126"/>
      <c r="D361" s="153"/>
      <c r="E361" s="153"/>
      <c r="F361" s="154"/>
      <c r="G361" s="129"/>
      <c r="H361" s="131"/>
      <c r="I361" s="154"/>
      <c r="J361" s="154"/>
      <c r="K361" s="154"/>
      <c r="L361" s="154"/>
      <c r="M361" s="156"/>
      <c r="N361" s="157"/>
    </row>
    <row r="362" spans="1:14" x14ac:dyDescent="0.25">
      <c r="A362" s="126" t="e">
        <f t="shared" si="6"/>
        <v>#REF!</v>
      </c>
      <c r="B362" s="158"/>
      <c r="C362" s="53"/>
      <c r="D362" s="159"/>
      <c r="E362" s="159"/>
      <c r="F362" s="160"/>
      <c r="G362" s="40"/>
      <c r="H362" s="40"/>
      <c r="I362" s="160"/>
      <c r="J362" s="160"/>
      <c r="K362" s="160"/>
      <c r="L362" s="160"/>
      <c r="M362" s="162"/>
      <c r="N362" s="157"/>
    </row>
    <row r="363" spans="1:14" x14ac:dyDescent="0.25">
      <c r="A363" s="126" t="e">
        <f t="shared" si="6"/>
        <v>#REF!</v>
      </c>
      <c r="B363" s="152"/>
      <c r="C363" s="126"/>
      <c r="D363" s="153"/>
      <c r="E363" s="153"/>
      <c r="F363" s="154"/>
      <c r="G363" s="131"/>
      <c r="H363" s="131"/>
      <c r="I363" s="154"/>
      <c r="J363" s="154"/>
      <c r="K363" s="154"/>
      <c r="L363" s="154"/>
      <c r="M363" s="156"/>
      <c r="N363" s="157"/>
    </row>
    <row r="364" spans="1:14" x14ac:dyDescent="0.25">
      <c r="A364" s="126" t="e">
        <f t="shared" si="6"/>
        <v>#REF!</v>
      </c>
      <c r="B364" s="152"/>
      <c r="C364" s="152"/>
      <c r="D364" s="152"/>
      <c r="E364" s="152"/>
      <c r="F364" s="166"/>
      <c r="G364" s="128"/>
      <c r="H364" s="128"/>
      <c r="I364" s="163"/>
      <c r="J364" s="163"/>
      <c r="K364" s="163"/>
      <c r="L364" s="165"/>
      <c r="M364" s="156"/>
      <c r="N364" s="165"/>
    </row>
    <row r="365" spans="1:14" x14ac:dyDescent="0.25">
      <c r="A365" s="126" t="e">
        <f t="shared" si="6"/>
        <v>#REF!</v>
      </c>
      <c r="B365" s="152"/>
      <c r="C365" s="126"/>
      <c r="D365" s="153"/>
      <c r="E365" s="152"/>
      <c r="F365" s="154"/>
      <c r="G365" s="131"/>
      <c r="H365" s="131"/>
      <c r="I365" s="154"/>
      <c r="J365" s="154"/>
      <c r="K365" s="154"/>
      <c r="L365" s="154"/>
      <c r="M365" s="156"/>
      <c r="N365" s="157"/>
    </row>
    <row r="366" spans="1:14" x14ac:dyDescent="0.25">
      <c r="A366" s="126" t="e">
        <f t="shared" si="6"/>
        <v>#REF!</v>
      </c>
      <c r="B366" s="152"/>
      <c r="C366" s="126"/>
      <c r="D366" s="153"/>
      <c r="E366" s="153"/>
      <c r="F366" s="154"/>
      <c r="G366" s="129"/>
      <c r="H366" s="131"/>
      <c r="I366" s="154"/>
      <c r="J366" s="154"/>
      <c r="K366" s="154"/>
      <c r="L366" s="154"/>
      <c r="M366" s="156"/>
      <c r="N366" s="157"/>
    </row>
    <row r="367" spans="1:14" x14ac:dyDescent="0.25">
      <c r="A367" s="126" t="e">
        <f t="shared" si="6"/>
        <v>#REF!</v>
      </c>
      <c r="B367" s="158"/>
      <c r="C367" s="53"/>
      <c r="D367" s="159"/>
      <c r="E367" s="159"/>
      <c r="F367" s="160"/>
      <c r="G367" s="40"/>
      <c r="H367" s="40"/>
      <c r="I367" s="160"/>
      <c r="J367" s="160"/>
      <c r="K367" s="160"/>
      <c r="L367" s="160"/>
      <c r="M367" s="162"/>
      <c r="N367" s="157"/>
    </row>
    <row r="368" spans="1:14" x14ac:dyDescent="0.25">
      <c r="A368" s="126" t="e">
        <f t="shared" si="6"/>
        <v>#REF!</v>
      </c>
      <c r="B368" s="152"/>
      <c r="C368" s="177"/>
      <c r="D368" s="152"/>
      <c r="E368" s="152"/>
      <c r="F368" s="152"/>
      <c r="G368" s="128"/>
      <c r="H368" s="128"/>
      <c r="I368" s="163"/>
      <c r="J368" s="163"/>
      <c r="K368" s="163"/>
      <c r="L368" s="165"/>
      <c r="M368" s="156"/>
      <c r="N368" s="165"/>
    </row>
    <row r="369" spans="1:14" x14ac:dyDescent="0.25">
      <c r="A369" s="126" t="e">
        <f t="shared" si="6"/>
        <v>#REF!</v>
      </c>
      <c r="B369" s="152"/>
      <c r="C369" s="126"/>
      <c r="D369" s="153"/>
      <c r="E369" s="153"/>
      <c r="F369" s="154"/>
      <c r="G369" s="131"/>
      <c r="H369" s="131"/>
      <c r="I369" s="154"/>
      <c r="J369" s="154"/>
      <c r="K369" s="154"/>
      <c r="L369" s="154"/>
      <c r="M369" s="156"/>
      <c r="N369" s="157"/>
    </row>
    <row r="370" spans="1:14" x14ac:dyDescent="0.25">
      <c r="A370" s="126" t="e">
        <f t="shared" si="6"/>
        <v>#REF!</v>
      </c>
      <c r="B370" s="152"/>
      <c r="C370" s="126"/>
      <c r="D370" s="153"/>
      <c r="E370" s="152"/>
      <c r="F370" s="154"/>
      <c r="G370" s="131"/>
      <c r="H370" s="131"/>
      <c r="I370" s="154"/>
      <c r="J370" s="154"/>
      <c r="K370" s="154"/>
      <c r="L370" s="154"/>
      <c r="M370" s="156"/>
      <c r="N370" s="157"/>
    </row>
    <row r="371" spans="1:14" x14ac:dyDescent="0.25">
      <c r="A371" s="126" t="e">
        <f t="shared" si="6"/>
        <v>#REF!</v>
      </c>
      <c r="B371" s="152"/>
      <c r="C371" s="126"/>
      <c r="D371" s="153"/>
      <c r="E371" s="153"/>
      <c r="F371" s="154"/>
      <c r="G371" s="129"/>
      <c r="H371" s="131"/>
      <c r="I371" s="154"/>
      <c r="J371" s="154"/>
      <c r="K371" s="154"/>
      <c r="L371" s="154"/>
      <c r="M371" s="156"/>
      <c r="N371" s="157"/>
    </row>
    <row r="372" spans="1:14" x14ac:dyDescent="0.25">
      <c r="A372" s="126" t="e">
        <f t="shared" si="6"/>
        <v>#REF!</v>
      </c>
      <c r="B372" s="158"/>
      <c r="C372" s="53"/>
      <c r="D372" s="159"/>
      <c r="E372" s="159"/>
      <c r="F372" s="160"/>
      <c r="G372" s="40"/>
      <c r="H372" s="40"/>
      <c r="I372" s="160"/>
      <c r="J372" s="160"/>
      <c r="K372" s="160"/>
      <c r="L372" s="160"/>
      <c r="M372" s="162"/>
      <c r="N372" s="157"/>
    </row>
    <row r="373" spans="1:14" x14ac:dyDescent="0.25">
      <c r="A373" s="126" t="e">
        <f t="shared" si="6"/>
        <v>#REF!</v>
      </c>
      <c r="B373" s="152"/>
      <c r="C373" s="126"/>
      <c r="D373" s="153"/>
      <c r="E373" s="153"/>
      <c r="F373" s="154"/>
      <c r="G373" s="131"/>
      <c r="H373" s="131"/>
      <c r="I373" s="154"/>
      <c r="J373" s="154"/>
      <c r="K373" s="154"/>
      <c r="L373" s="154"/>
      <c r="M373" s="156"/>
      <c r="N373" s="157"/>
    </row>
    <row r="374" spans="1:14" x14ac:dyDescent="0.25">
      <c r="A374" s="126" t="e">
        <f t="shared" si="6"/>
        <v>#REF!</v>
      </c>
      <c r="B374" s="152"/>
      <c r="C374" s="152"/>
      <c r="D374" s="152"/>
      <c r="E374" s="152"/>
      <c r="F374" s="152"/>
      <c r="G374" s="128"/>
      <c r="H374" s="128"/>
      <c r="I374" s="163"/>
      <c r="J374" s="163"/>
      <c r="K374" s="163"/>
      <c r="L374" s="165"/>
      <c r="M374" s="156"/>
      <c r="N374" s="165"/>
    </row>
    <row r="375" spans="1:14" x14ac:dyDescent="0.25">
      <c r="A375" s="126" t="e">
        <f t="shared" si="6"/>
        <v>#REF!</v>
      </c>
      <c r="B375" s="152"/>
      <c r="C375" s="126"/>
      <c r="D375" s="153"/>
      <c r="E375" s="152"/>
      <c r="F375" s="154"/>
      <c r="G375" s="131"/>
      <c r="H375" s="131"/>
      <c r="I375" s="154"/>
      <c r="J375" s="154"/>
      <c r="K375" s="154"/>
      <c r="L375" s="154"/>
      <c r="M375" s="156"/>
      <c r="N375" s="157"/>
    </row>
    <row r="376" spans="1:14" x14ac:dyDescent="0.25">
      <c r="A376" s="126" t="e">
        <f t="shared" si="6"/>
        <v>#REF!</v>
      </c>
      <c r="B376" s="152"/>
      <c r="C376" s="126"/>
      <c r="D376" s="153"/>
      <c r="E376" s="153"/>
      <c r="F376" s="154"/>
      <c r="G376" s="129"/>
      <c r="H376" s="131"/>
      <c r="I376" s="154"/>
      <c r="J376" s="154"/>
      <c r="K376" s="154"/>
      <c r="L376" s="154"/>
      <c r="M376" s="156"/>
      <c r="N376" s="157"/>
    </row>
    <row r="377" spans="1:14" x14ac:dyDescent="0.25">
      <c r="A377" s="126" t="e">
        <f t="shared" si="6"/>
        <v>#REF!</v>
      </c>
      <c r="B377" s="158"/>
      <c r="C377" s="53"/>
      <c r="D377" s="159"/>
      <c r="E377" s="159"/>
      <c r="F377" s="160"/>
      <c r="G377" s="40"/>
      <c r="H377" s="40"/>
      <c r="I377" s="160"/>
      <c r="J377" s="160"/>
      <c r="K377" s="160"/>
      <c r="L377" s="160"/>
      <c r="M377" s="162"/>
      <c r="N377" s="157"/>
    </row>
    <row r="378" spans="1:14" x14ac:dyDescent="0.25">
      <c r="A378" s="126" t="e">
        <f t="shared" si="6"/>
        <v>#REF!</v>
      </c>
      <c r="B378" s="152"/>
      <c r="C378" s="126"/>
      <c r="D378" s="153"/>
      <c r="E378" s="153"/>
      <c r="F378" s="154"/>
      <c r="G378" s="131"/>
      <c r="H378" s="131"/>
      <c r="I378" s="154"/>
      <c r="J378" s="154"/>
      <c r="K378" s="154"/>
      <c r="L378" s="154"/>
      <c r="M378" s="156"/>
      <c r="N378" s="157"/>
    </row>
    <row r="379" spans="1:14" x14ac:dyDescent="0.25">
      <c r="A379" s="126" t="e">
        <f t="shared" si="6"/>
        <v>#REF!</v>
      </c>
      <c r="B379" s="152"/>
      <c r="C379" s="152"/>
      <c r="D379" s="152"/>
      <c r="E379" s="152"/>
      <c r="F379" s="152"/>
      <c r="G379" s="128"/>
      <c r="H379" s="128"/>
      <c r="I379" s="163"/>
      <c r="J379" s="163"/>
      <c r="K379" s="163"/>
      <c r="L379" s="165"/>
      <c r="M379" s="156"/>
      <c r="N379" s="165"/>
    </row>
    <row r="380" spans="1:14" x14ac:dyDescent="0.25">
      <c r="A380" s="126" t="e">
        <f t="shared" ref="A380:A435" si="7">IF(C380=C379,CONCATENATE(A379,1),C380)</f>
        <v>#REF!</v>
      </c>
      <c r="B380" s="152"/>
      <c r="C380" s="126"/>
      <c r="D380" s="153"/>
      <c r="E380" s="152"/>
      <c r="F380" s="154"/>
      <c r="G380" s="131"/>
      <c r="H380" s="131"/>
      <c r="I380" s="154"/>
      <c r="J380" s="154"/>
      <c r="K380" s="154"/>
      <c r="L380" s="154"/>
      <c r="M380" s="156"/>
      <c r="N380" s="157"/>
    </row>
    <row r="381" spans="1:14" x14ac:dyDescent="0.25">
      <c r="A381" s="126" t="e">
        <f t="shared" si="7"/>
        <v>#REF!</v>
      </c>
      <c r="B381" s="152"/>
      <c r="C381" s="126"/>
      <c r="D381" s="153"/>
      <c r="E381" s="153"/>
      <c r="F381" s="154"/>
      <c r="G381" s="129"/>
      <c r="H381" s="131"/>
      <c r="I381" s="154"/>
      <c r="J381" s="154"/>
      <c r="K381" s="154"/>
      <c r="L381" s="154"/>
      <c r="M381" s="156"/>
      <c r="N381" s="157"/>
    </row>
    <row r="382" spans="1:14" x14ac:dyDescent="0.25">
      <c r="A382" s="126" t="e">
        <f t="shared" si="7"/>
        <v>#REF!</v>
      </c>
      <c r="B382" s="158"/>
      <c r="C382" s="53"/>
      <c r="D382" s="159"/>
      <c r="E382" s="159"/>
      <c r="F382" s="160"/>
      <c r="G382" s="40"/>
      <c r="H382" s="40"/>
      <c r="I382" s="160"/>
      <c r="J382" s="160"/>
      <c r="K382" s="160"/>
      <c r="L382" s="160"/>
      <c r="M382" s="162"/>
      <c r="N382" s="157"/>
    </row>
    <row r="383" spans="1:14" x14ac:dyDescent="0.25">
      <c r="A383" s="126" t="e">
        <f t="shared" si="7"/>
        <v>#REF!</v>
      </c>
      <c r="B383" s="152"/>
      <c r="C383" s="126"/>
      <c r="D383" s="153"/>
      <c r="E383" s="153"/>
      <c r="F383" s="154"/>
      <c r="G383" s="131"/>
      <c r="H383" s="131"/>
      <c r="I383" s="154"/>
      <c r="J383" s="154"/>
      <c r="K383" s="154"/>
      <c r="L383" s="154"/>
      <c r="M383" s="156"/>
      <c r="N383" s="157"/>
    </row>
    <row r="384" spans="1:14" x14ac:dyDescent="0.25">
      <c r="A384" s="126" t="e">
        <f t="shared" si="7"/>
        <v>#REF!</v>
      </c>
      <c r="B384" s="152"/>
      <c r="C384" s="126"/>
      <c r="D384" s="152"/>
      <c r="E384" s="152"/>
      <c r="F384" s="152"/>
      <c r="G384" s="128"/>
      <c r="H384" s="128"/>
      <c r="I384" s="163"/>
      <c r="J384" s="163"/>
      <c r="K384" s="163"/>
      <c r="L384" s="165"/>
      <c r="M384" s="156"/>
      <c r="N384" s="165"/>
    </row>
    <row r="385" spans="1:14" x14ac:dyDescent="0.25">
      <c r="A385" s="126" t="e">
        <f t="shared" si="7"/>
        <v>#REF!</v>
      </c>
      <c r="B385" s="152"/>
      <c r="C385" s="126"/>
      <c r="D385" s="153"/>
      <c r="E385" s="152"/>
      <c r="F385" s="154"/>
      <c r="G385" s="131"/>
      <c r="H385" s="131"/>
      <c r="I385" s="154"/>
      <c r="J385" s="154"/>
      <c r="K385" s="154"/>
      <c r="L385" s="154"/>
      <c r="M385" s="156"/>
      <c r="N385" s="157"/>
    </row>
    <row r="386" spans="1:14" x14ac:dyDescent="0.25">
      <c r="A386" s="126" t="e">
        <f t="shared" si="7"/>
        <v>#REF!</v>
      </c>
      <c r="B386" s="152"/>
      <c r="C386" s="126"/>
      <c r="D386" s="153"/>
      <c r="E386" s="153"/>
      <c r="F386" s="154"/>
      <c r="G386" s="129"/>
      <c r="H386" s="131"/>
      <c r="I386" s="154"/>
      <c r="J386" s="154"/>
      <c r="K386" s="154"/>
      <c r="L386" s="154"/>
      <c r="M386" s="156"/>
      <c r="N386" s="157"/>
    </row>
    <row r="387" spans="1:14" x14ac:dyDescent="0.25">
      <c r="A387" s="126" t="e">
        <f t="shared" si="7"/>
        <v>#REF!</v>
      </c>
      <c r="B387" s="158"/>
      <c r="C387" s="53"/>
      <c r="D387" s="159"/>
      <c r="E387" s="159"/>
      <c r="F387" s="160"/>
      <c r="G387" s="40"/>
      <c r="H387" s="40"/>
      <c r="I387" s="160"/>
      <c r="J387" s="160"/>
      <c r="K387" s="160"/>
      <c r="L387" s="160"/>
      <c r="M387" s="162"/>
      <c r="N387" s="157"/>
    </row>
    <row r="388" spans="1:14" x14ac:dyDescent="0.25">
      <c r="A388" s="126" t="e">
        <f t="shared" si="7"/>
        <v>#REF!</v>
      </c>
      <c r="B388" s="152"/>
      <c r="C388" s="126"/>
      <c r="D388" s="153"/>
      <c r="E388" s="153"/>
      <c r="F388" s="154"/>
      <c r="G388" s="131"/>
      <c r="H388" s="131"/>
      <c r="I388" s="154"/>
      <c r="J388" s="154"/>
      <c r="K388" s="154"/>
      <c r="L388" s="154"/>
      <c r="M388" s="156"/>
      <c r="N388" s="157"/>
    </row>
    <row r="389" spans="1:14" x14ac:dyDescent="0.25">
      <c r="A389" s="126" t="e">
        <f t="shared" si="7"/>
        <v>#REF!</v>
      </c>
      <c r="B389" s="152"/>
      <c r="C389" s="126"/>
      <c r="D389" s="153"/>
      <c r="E389" s="152"/>
      <c r="F389" s="154"/>
      <c r="G389" s="131"/>
      <c r="H389" s="131"/>
      <c r="I389" s="154"/>
      <c r="J389" s="154"/>
      <c r="K389" s="154"/>
      <c r="L389" s="154"/>
      <c r="M389" s="156"/>
      <c r="N389" s="157"/>
    </row>
    <row r="390" spans="1:14" x14ac:dyDescent="0.25">
      <c r="A390" s="126" t="e">
        <f t="shared" si="7"/>
        <v>#REF!</v>
      </c>
      <c r="B390" s="152"/>
      <c r="C390" s="152"/>
      <c r="D390" s="152"/>
      <c r="E390" s="152"/>
      <c r="F390" s="152"/>
      <c r="G390" s="128"/>
      <c r="H390" s="128"/>
      <c r="I390" s="163"/>
      <c r="J390" s="163"/>
      <c r="K390" s="163"/>
      <c r="L390" s="165"/>
      <c r="M390" s="156"/>
      <c r="N390" s="165"/>
    </row>
    <row r="391" spans="1:14" x14ac:dyDescent="0.25">
      <c r="A391" s="126" t="e">
        <f t="shared" si="7"/>
        <v>#REF!</v>
      </c>
      <c r="B391" s="152"/>
      <c r="C391" s="126"/>
      <c r="D391" s="153"/>
      <c r="E391" s="153"/>
      <c r="F391" s="154"/>
      <c r="G391" s="129"/>
      <c r="H391" s="131"/>
      <c r="I391" s="154"/>
      <c r="J391" s="154"/>
      <c r="K391" s="154"/>
      <c r="L391" s="154"/>
      <c r="M391" s="156"/>
      <c r="N391" s="157"/>
    </row>
    <row r="392" spans="1:14" x14ac:dyDescent="0.25">
      <c r="A392" s="126" t="e">
        <f t="shared" si="7"/>
        <v>#REF!</v>
      </c>
      <c r="B392" s="158"/>
      <c r="C392" s="53"/>
      <c r="D392" s="159"/>
      <c r="E392" s="159"/>
      <c r="F392" s="160"/>
      <c r="G392" s="40"/>
      <c r="H392" s="40"/>
      <c r="I392" s="160"/>
      <c r="J392" s="160"/>
      <c r="K392" s="160"/>
      <c r="L392" s="160"/>
      <c r="M392" s="162"/>
      <c r="N392" s="157"/>
    </row>
    <row r="393" spans="1:14" x14ac:dyDescent="0.25">
      <c r="A393" s="126" t="e">
        <f t="shared" si="7"/>
        <v>#REF!</v>
      </c>
      <c r="B393" s="152"/>
      <c r="C393" s="152"/>
      <c r="D393" s="152"/>
      <c r="E393" s="152"/>
      <c r="F393" s="152"/>
      <c r="G393" s="128"/>
      <c r="H393" s="128"/>
      <c r="I393" s="163"/>
      <c r="J393" s="163"/>
      <c r="K393" s="163"/>
      <c r="L393" s="165"/>
      <c r="M393" s="156"/>
      <c r="N393" s="165"/>
    </row>
    <row r="394" spans="1:14" x14ac:dyDescent="0.25">
      <c r="A394" s="126" t="e">
        <f t="shared" si="7"/>
        <v>#REF!</v>
      </c>
      <c r="B394" s="152"/>
      <c r="C394" s="126"/>
      <c r="D394" s="153"/>
      <c r="E394" s="153"/>
      <c r="F394" s="154"/>
      <c r="G394" s="131"/>
      <c r="H394" s="131"/>
      <c r="I394" s="154"/>
      <c r="J394" s="154"/>
      <c r="K394" s="154"/>
      <c r="L394" s="154"/>
      <c r="M394" s="156"/>
      <c r="N394" s="157"/>
    </row>
    <row r="395" spans="1:14" x14ac:dyDescent="0.25">
      <c r="A395" s="126" t="e">
        <f t="shared" si="7"/>
        <v>#REF!</v>
      </c>
      <c r="B395" s="152"/>
      <c r="C395" s="126"/>
      <c r="D395" s="153"/>
      <c r="E395" s="152"/>
      <c r="F395" s="154"/>
      <c r="G395" s="131"/>
      <c r="H395" s="131"/>
      <c r="I395" s="154"/>
      <c r="J395" s="154"/>
      <c r="K395" s="154"/>
      <c r="L395" s="154"/>
      <c r="M395" s="156"/>
      <c r="N395" s="157"/>
    </row>
    <row r="396" spans="1:14" x14ac:dyDescent="0.25">
      <c r="A396" s="126" t="e">
        <f t="shared" si="7"/>
        <v>#REF!</v>
      </c>
      <c r="B396" s="152"/>
      <c r="C396" s="126"/>
      <c r="D396" s="153"/>
      <c r="E396" s="153"/>
      <c r="F396" s="154"/>
      <c r="G396" s="129"/>
      <c r="H396" s="131"/>
      <c r="I396" s="154"/>
      <c r="J396" s="154"/>
      <c r="K396" s="154"/>
      <c r="L396" s="154"/>
      <c r="M396" s="156"/>
      <c r="N396" s="157"/>
    </row>
    <row r="397" spans="1:14" x14ac:dyDescent="0.25">
      <c r="A397" s="126" t="e">
        <f t="shared" si="7"/>
        <v>#REF!</v>
      </c>
      <c r="B397" s="152"/>
      <c r="C397" s="152"/>
      <c r="D397" s="152"/>
      <c r="E397" s="152"/>
      <c r="F397" s="152"/>
      <c r="G397" s="128"/>
      <c r="H397" s="128"/>
      <c r="I397" s="163"/>
      <c r="J397" s="163"/>
      <c r="K397" s="163"/>
      <c r="L397" s="165"/>
      <c r="M397" s="156"/>
      <c r="N397" s="165"/>
    </row>
    <row r="398" spans="1:14" x14ac:dyDescent="0.25">
      <c r="A398" s="126" t="e">
        <f t="shared" si="7"/>
        <v>#REF!</v>
      </c>
      <c r="B398" s="158"/>
      <c r="C398" s="53"/>
      <c r="D398" s="159"/>
      <c r="E398" s="159"/>
      <c r="F398" s="160"/>
      <c r="G398" s="40"/>
      <c r="H398" s="40"/>
      <c r="I398" s="160"/>
      <c r="J398" s="160"/>
      <c r="K398" s="160"/>
      <c r="L398" s="160"/>
      <c r="M398" s="162"/>
      <c r="N398" s="157"/>
    </row>
    <row r="399" spans="1:14" x14ac:dyDescent="0.25">
      <c r="A399" s="126" t="e">
        <f t="shared" si="7"/>
        <v>#REF!</v>
      </c>
      <c r="B399" s="152"/>
      <c r="C399" s="177"/>
      <c r="D399" s="152"/>
      <c r="E399" s="152"/>
      <c r="F399" s="152"/>
      <c r="G399" s="128"/>
      <c r="H399" s="128"/>
      <c r="I399" s="163"/>
      <c r="J399" s="163"/>
      <c r="K399" s="163"/>
      <c r="L399" s="165"/>
      <c r="M399" s="156"/>
      <c r="N399" s="165"/>
    </row>
    <row r="400" spans="1:14" x14ac:dyDescent="0.25">
      <c r="A400" s="126" t="e">
        <f t="shared" si="7"/>
        <v>#REF!</v>
      </c>
      <c r="B400" s="152"/>
      <c r="C400" s="152"/>
      <c r="D400" s="152"/>
      <c r="E400" s="152"/>
      <c r="F400" s="152"/>
      <c r="G400" s="128"/>
      <c r="H400" s="128"/>
      <c r="I400" s="163"/>
      <c r="J400" s="163"/>
      <c r="K400" s="163"/>
      <c r="L400" s="165"/>
      <c r="M400" s="156"/>
      <c r="N400" s="165"/>
    </row>
    <row r="401" spans="1:14" x14ac:dyDescent="0.25">
      <c r="A401" s="126" t="e">
        <f t="shared" si="7"/>
        <v>#REF!</v>
      </c>
      <c r="B401" s="152"/>
      <c r="C401" s="126"/>
      <c r="D401" s="153"/>
      <c r="E401" s="153"/>
      <c r="F401" s="154"/>
      <c r="G401" s="131"/>
      <c r="H401" s="131"/>
      <c r="I401" s="154"/>
      <c r="J401" s="154"/>
      <c r="K401" s="154"/>
      <c r="L401" s="154"/>
      <c r="M401" s="156"/>
      <c r="N401" s="157"/>
    </row>
    <row r="402" spans="1:14" x14ac:dyDescent="0.25">
      <c r="A402" s="126" t="e">
        <f t="shared" si="7"/>
        <v>#REF!</v>
      </c>
      <c r="B402" s="152"/>
      <c r="C402" s="126"/>
      <c r="D402" s="153"/>
      <c r="E402" s="152"/>
      <c r="F402" s="154"/>
      <c r="G402" s="131"/>
      <c r="H402" s="131"/>
      <c r="I402" s="154"/>
      <c r="J402" s="154"/>
      <c r="K402" s="154"/>
      <c r="L402" s="154"/>
      <c r="M402" s="156"/>
      <c r="N402" s="157"/>
    </row>
    <row r="403" spans="1:14" x14ac:dyDescent="0.25">
      <c r="A403" s="126" t="e">
        <f t="shared" si="7"/>
        <v>#REF!</v>
      </c>
      <c r="B403" s="152"/>
      <c r="C403" s="177"/>
      <c r="D403" s="152"/>
      <c r="E403" s="152"/>
      <c r="F403" s="152"/>
      <c r="G403" s="128"/>
      <c r="H403" s="128"/>
      <c r="I403" s="163"/>
      <c r="J403" s="163"/>
      <c r="K403" s="163"/>
      <c r="L403" s="165"/>
      <c r="M403" s="156"/>
      <c r="N403" s="165"/>
    </row>
    <row r="404" spans="1:14" x14ac:dyDescent="0.25">
      <c r="A404" s="126" t="e">
        <f t="shared" si="7"/>
        <v>#REF!</v>
      </c>
      <c r="B404" s="152"/>
      <c r="C404" s="152"/>
      <c r="D404" s="152"/>
      <c r="E404" s="152"/>
      <c r="F404" s="152"/>
      <c r="G404" s="128"/>
      <c r="H404" s="128"/>
      <c r="I404" s="163"/>
      <c r="J404" s="163"/>
      <c r="K404" s="163"/>
      <c r="L404" s="165"/>
      <c r="M404" s="156"/>
      <c r="N404" s="165"/>
    </row>
    <row r="405" spans="1:14" x14ac:dyDescent="0.25">
      <c r="A405" s="126" t="e">
        <f t="shared" si="7"/>
        <v>#REF!</v>
      </c>
      <c r="B405" s="152"/>
      <c r="C405" s="152"/>
      <c r="D405" s="152"/>
      <c r="E405" s="152"/>
      <c r="F405" s="152"/>
      <c r="G405" s="128"/>
      <c r="H405" s="128"/>
      <c r="I405" s="163"/>
      <c r="J405" s="163"/>
      <c r="K405" s="163"/>
      <c r="L405" s="165"/>
      <c r="M405" s="156"/>
      <c r="N405" s="165"/>
    </row>
    <row r="406" spans="1:14" x14ac:dyDescent="0.25">
      <c r="A406" s="126" t="e">
        <f t="shared" si="7"/>
        <v>#REF!</v>
      </c>
      <c r="B406" s="152"/>
      <c r="C406" s="126"/>
      <c r="D406" s="153"/>
      <c r="E406" s="153"/>
      <c r="F406" s="154"/>
      <c r="G406" s="129"/>
      <c r="H406" s="131"/>
      <c r="I406" s="154"/>
      <c r="J406" s="154"/>
      <c r="K406" s="154"/>
      <c r="L406" s="154"/>
      <c r="M406" s="156"/>
      <c r="N406" s="157"/>
    </row>
    <row r="407" spans="1:14" x14ac:dyDescent="0.25">
      <c r="A407" s="126" t="e">
        <f t="shared" si="7"/>
        <v>#REF!</v>
      </c>
      <c r="B407" s="158"/>
      <c r="C407" s="53"/>
      <c r="D407" s="159"/>
      <c r="E407" s="159"/>
      <c r="F407" s="160"/>
      <c r="G407" s="40"/>
      <c r="H407" s="40"/>
      <c r="I407" s="160"/>
      <c r="J407" s="160"/>
      <c r="K407" s="160"/>
      <c r="L407" s="160"/>
      <c r="M407" s="162"/>
      <c r="N407" s="157"/>
    </row>
    <row r="408" spans="1:14" x14ac:dyDescent="0.25">
      <c r="A408" s="126" t="e">
        <f t="shared" si="7"/>
        <v>#REF!</v>
      </c>
      <c r="B408" s="152"/>
      <c r="C408" s="126"/>
      <c r="D408" s="153"/>
      <c r="E408" s="153"/>
      <c r="F408" s="154"/>
      <c r="G408" s="131"/>
      <c r="H408" s="131"/>
      <c r="I408" s="154"/>
      <c r="J408" s="154"/>
      <c r="K408" s="154"/>
      <c r="L408" s="154"/>
      <c r="M408" s="156"/>
      <c r="N408" s="157"/>
    </row>
    <row r="409" spans="1:14" x14ac:dyDescent="0.25">
      <c r="A409" s="126" t="e">
        <f t="shared" si="7"/>
        <v>#REF!</v>
      </c>
      <c r="B409" s="152"/>
      <c r="C409" s="126"/>
      <c r="D409" s="153"/>
      <c r="E409" s="152"/>
      <c r="F409" s="154"/>
      <c r="G409" s="131"/>
      <c r="H409" s="131"/>
      <c r="I409" s="154"/>
      <c r="J409" s="154"/>
      <c r="K409" s="154"/>
      <c r="L409" s="154"/>
      <c r="M409" s="156"/>
      <c r="N409" s="157"/>
    </row>
    <row r="410" spans="1:14" x14ac:dyDescent="0.25">
      <c r="A410" s="126" t="e">
        <f t="shared" si="7"/>
        <v>#REF!</v>
      </c>
      <c r="B410" s="152"/>
      <c r="C410" s="126"/>
      <c r="D410" s="153"/>
      <c r="E410" s="153"/>
      <c r="F410" s="154"/>
      <c r="G410" s="129"/>
      <c r="H410" s="131"/>
      <c r="I410" s="154"/>
      <c r="J410" s="154"/>
      <c r="K410" s="154"/>
      <c r="L410" s="154"/>
      <c r="M410" s="156"/>
      <c r="N410" s="157"/>
    </row>
    <row r="411" spans="1:14" x14ac:dyDescent="0.25">
      <c r="A411" s="126" t="e">
        <f t="shared" si="7"/>
        <v>#REF!</v>
      </c>
      <c r="B411" s="158"/>
      <c r="C411" s="53"/>
      <c r="D411" s="159"/>
      <c r="E411" s="159"/>
      <c r="F411" s="160"/>
      <c r="G411" s="40"/>
      <c r="H411" s="40"/>
      <c r="I411" s="160"/>
      <c r="J411" s="160"/>
      <c r="K411" s="160"/>
      <c r="L411" s="160"/>
      <c r="M411" s="162"/>
      <c r="N411" s="157"/>
    </row>
    <row r="412" spans="1:14" x14ac:dyDescent="0.25">
      <c r="A412" s="126" t="e">
        <f t="shared" si="7"/>
        <v>#REF!</v>
      </c>
      <c r="B412" s="152"/>
      <c r="C412" s="136"/>
      <c r="D412" s="152"/>
      <c r="E412" s="152"/>
      <c r="F412" s="152"/>
      <c r="G412" s="128"/>
      <c r="H412" s="128"/>
      <c r="I412" s="163"/>
      <c r="J412" s="163"/>
      <c r="K412" s="163"/>
      <c r="L412" s="165"/>
      <c r="M412" s="156"/>
      <c r="N412" s="165"/>
    </row>
    <row r="413" spans="1:14" x14ac:dyDescent="0.25">
      <c r="A413" s="126" t="e">
        <f t="shared" si="7"/>
        <v>#REF!</v>
      </c>
      <c r="B413" s="152"/>
      <c r="C413" s="126"/>
      <c r="D413" s="153"/>
      <c r="E413" s="153"/>
      <c r="F413" s="154"/>
      <c r="G413" s="131"/>
      <c r="H413" s="131"/>
      <c r="I413" s="154"/>
      <c r="J413" s="154"/>
      <c r="K413" s="154"/>
      <c r="L413" s="154"/>
      <c r="M413" s="156"/>
      <c r="N413" s="157"/>
    </row>
    <row r="414" spans="1:14" x14ac:dyDescent="0.25">
      <c r="A414" s="126" t="e">
        <f t="shared" si="7"/>
        <v>#REF!</v>
      </c>
      <c r="B414" s="152"/>
      <c r="C414" s="126"/>
      <c r="D414" s="153"/>
      <c r="E414" s="152"/>
      <c r="F414" s="154"/>
      <c r="G414" s="131"/>
      <c r="H414" s="131"/>
      <c r="I414" s="154"/>
      <c r="J414" s="154"/>
      <c r="K414" s="154"/>
      <c r="L414" s="154"/>
      <c r="M414" s="156"/>
      <c r="N414" s="157"/>
    </row>
    <row r="415" spans="1:14" x14ac:dyDescent="0.25">
      <c r="A415" s="126" t="e">
        <f t="shared" si="7"/>
        <v>#REF!</v>
      </c>
      <c r="B415" s="152"/>
      <c r="C415" s="126"/>
      <c r="D415" s="153"/>
      <c r="E415" s="153"/>
      <c r="F415" s="154"/>
      <c r="G415" s="129"/>
      <c r="H415" s="131"/>
      <c r="I415" s="154"/>
      <c r="J415" s="154"/>
      <c r="K415" s="154"/>
      <c r="L415" s="154"/>
      <c r="M415" s="156"/>
      <c r="N415" s="157"/>
    </row>
    <row r="416" spans="1:14" x14ac:dyDescent="0.25">
      <c r="A416" s="126" t="e">
        <f t="shared" si="7"/>
        <v>#REF!</v>
      </c>
      <c r="B416" s="158"/>
      <c r="C416" s="53"/>
      <c r="D416" s="159"/>
      <c r="E416" s="159"/>
      <c r="F416" s="160"/>
      <c r="G416" s="40"/>
      <c r="H416" s="40"/>
      <c r="I416" s="160"/>
      <c r="J416" s="160"/>
      <c r="K416" s="160"/>
      <c r="L416" s="160"/>
      <c r="M416" s="162"/>
      <c r="N416" s="157"/>
    </row>
    <row r="417" spans="1:14" x14ac:dyDescent="0.25">
      <c r="A417" s="126" t="e">
        <f t="shared" si="7"/>
        <v>#REF!</v>
      </c>
      <c r="B417" s="152"/>
      <c r="C417" s="126"/>
      <c r="D417" s="153"/>
      <c r="E417" s="153"/>
      <c r="F417" s="154"/>
      <c r="G417" s="131"/>
      <c r="H417" s="131"/>
      <c r="I417" s="154"/>
      <c r="J417" s="154"/>
      <c r="K417" s="154"/>
      <c r="L417" s="154"/>
      <c r="M417" s="156"/>
      <c r="N417" s="157"/>
    </row>
    <row r="418" spans="1:14" x14ac:dyDescent="0.25">
      <c r="A418" s="126" t="e">
        <f t="shared" si="7"/>
        <v>#REF!</v>
      </c>
      <c r="B418" s="152"/>
      <c r="C418" s="126"/>
      <c r="D418" s="153"/>
      <c r="E418" s="152"/>
      <c r="F418" s="154"/>
      <c r="G418" s="131"/>
      <c r="H418" s="131"/>
      <c r="I418" s="154"/>
      <c r="J418" s="154"/>
      <c r="K418" s="154"/>
      <c r="L418" s="154"/>
      <c r="M418" s="156"/>
      <c r="N418" s="157"/>
    </row>
    <row r="419" spans="1:14" x14ac:dyDescent="0.25">
      <c r="A419" s="126" t="e">
        <f t="shared" si="7"/>
        <v>#REF!</v>
      </c>
      <c r="B419" s="141"/>
      <c r="C419" s="141"/>
      <c r="D419" s="141"/>
      <c r="E419" s="141"/>
      <c r="F419" s="141"/>
      <c r="G419" s="142"/>
      <c r="H419" s="128"/>
      <c r="I419" s="163"/>
      <c r="J419" s="163"/>
      <c r="K419" s="163"/>
      <c r="L419" s="165"/>
      <c r="M419" s="182"/>
      <c r="N419" s="165"/>
    </row>
    <row r="420" spans="1:14" x14ac:dyDescent="0.25">
      <c r="A420" s="126" t="e">
        <f t="shared" si="7"/>
        <v>#REF!</v>
      </c>
      <c r="B420" s="152"/>
      <c r="C420" s="126"/>
      <c r="D420" s="153"/>
      <c r="E420" s="153"/>
      <c r="F420" s="154"/>
      <c r="G420" s="129"/>
      <c r="H420" s="131"/>
      <c r="I420" s="154"/>
      <c r="J420" s="154"/>
      <c r="K420" s="154"/>
      <c r="L420" s="154"/>
      <c r="M420" s="156"/>
      <c r="N420" s="157"/>
    </row>
    <row r="421" spans="1:14" x14ac:dyDescent="0.25">
      <c r="A421" s="126" t="e">
        <f t="shared" si="7"/>
        <v>#REF!</v>
      </c>
      <c r="B421" s="158"/>
      <c r="C421" s="53"/>
      <c r="D421" s="159"/>
      <c r="E421" s="159"/>
      <c r="F421" s="160"/>
      <c r="G421" s="40"/>
      <c r="H421" s="40"/>
      <c r="I421" s="160"/>
      <c r="J421" s="160"/>
      <c r="K421" s="160"/>
      <c r="L421" s="160"/>
      <c r="M421" s="162"/>
      <c r="N421" s="157"/>
    </row>
    <row r="422" spans="1:14" x14ac:dyDescent="0.25">
      <c r="A422" s="126" t="e">
        <f t="shared" si="7"/>
        <v>#REF!</v>
      </c>
      <c r="B422" s="152"/>
      <c r="C422" s="126"/>
      <c r="D422" s="153"/>
      <c r="E422" s="153"/>
      <c r="F422" s="154"/>
      <c r="G422" s="131"/>
      <c r="H422" s="131"/>
      <c r="I422" s="154"/>
      <c r="J422" s="154"/>
      <c r="K422" s="154"/>
      <c r="L422" s="154"/>
      <c r="M422" s="156"/>
      <c r="N422" s="157"/>
    </row>
    <row r="423" spans="1:14" x14ac:dyDescent="0.25">
      <c r="A423" s="126" t="e">
        <f t="shared" si="7"/>
        <v>#REF!</v>
      </c>
      <c r="B423" s="152"/>
      <c r="C423" s="126"/>
      <c r="D423" s="153"/>
      <c r="E423" s="152"/>
      <c r="F423" s="154"/>
      <c r="G423" s="131"/>
      <c r="H423" s="131"/>
      <c r="I423" s="154"/>
      <c r="J423" s="154"/>
      <c r="K423" s="154"/>
      <c r="L423" s="154"/>
      <c r="M423" s="156"/>
      <c r="N423" s="157"/>
    </row>
    <row r="424" spans="1:14" x14ac:dyDescent="0.25">
      <c r="A424" s="126" t="e">
        <f t="shared" si="7"/>
        <v>#REF!</v>
      </c>
      <c r="B424" s="152"/>
      <c r="C424" s="152"/>
      <c r="D424" s="152"/>
      <c r="E424" s="152"/>
      <c r="F424" s="152"/>
      <c r="G424" s="128"/>
      <c r="H424" s="128"/>
      <c r="I424" s="163"/>
      <c r="J424" s="163"/>
      <c r="K424" s="163"/>
      <c r="L424" s="165"/>
      <c r="M424" s="156"/>
      <c r="N424" s="165"/>
    </row>
    <row r="425" spans="1:14" x14ac:dyDescent="0.25">
      <c r="A425" s="126" t="e">
        <f t="shared" si="7"/>
        <v>#REF!</v>
      </c>
      <c r="B425" s="152"/>
      <c r="C425" s="126"/>
      <c r="D425" s="153"/>
      <c r="E425" s="153"/>
      <c r="F425" s="154"/>
      <c r="G425" s="129"/>
      <c r="H425" s="131"/>
      <c r="I425" s="154"/>
      <c r="J425" s="154"/>
      <c r="K425" s="154"/>
      <c r="L425" s="154"/>
      <c r="M425" s="156"/>
      <c r="N425" s="157"/>
    </row>
    <row r="426" spans="1:14" x14ac:dyDescent="0.25">
      <c r="A426" s="126" t="e">
        <f t="shared" si="7"/>
        <v>#REF!</v>
      </c>
      <c r="B426" s="158"/>
      <c r="C426" s="53"/>
      <c r="D426" s="159"/>
      <c r="E426" s="159"/>
      <c r="F426" s="160"/>
      <c r="G426" s="40"/>
      <c r="H426" s="40"/>
      <c r="I426" s="160"/>
      <c r="J426" s="160"/>
      <c r="K426" s="160"/>
      <c r="L426" s="160"/>
      <c r="M426" s="162"/>
      <c r="N426" s="157"/>
    </row>
    <row r="427" spans="1:14" x14ac:dyDescent="0.25">
      <c r="A427" s="126" t="e">
        <f t="shared" si="7"/>
        <v>#REF!</v>
      </c>
      <c r="B427" s="152"/>
      <c r="C427" s="126"/>
      <c r="D427" s="153"/>
      <c r="E427" s="153"/>
      <c r="F427" s="154"/>
      <c r="G427" s="131"/>
      <c r="H427" s="131"/>
      <c r="I427" s="154"/>
      <c r="J427" s="154"/>
      <c r="K427" s="154"/>
      <c r="L427" s="154"/>
      <c r="M427" s="156"/>
      <c r="N427" s="157"/>
    </row>
    <row r="428" spans="1:14" x14ac:dyDescent="0.25">
      <c r="A428" s="126" t="e">
        <f t="shared" si="7"/>
        <v>#REF!</v>
      </c>
      <c r="B428" s="152"/>
      <c r="C428" s="152"/>
      <c r="D428" s="152"/>
      <c r="E428" s="152"/>
      <c r="F428" s="152"/>
      <c r="G428" s="128"/>
      <c r="H428" s="128"/>
      <c r="I428" s="163"/>
      <c r="J428" s="163"/>
      <c r="K428" s="163"/>
      <c r="L428" s="165"/>
      <c r="M428" s="156"/>
      <c r="N428" s="165"/>
    </row>
    <row r="429" spans="1:14" x14ac:dyDescent="0.25">
      <c r="A429" s="126" t="e">
        <f t="shared" si="7"/>
        <v>#REF!</v>
      </c>
      <c r="B429" s="152"/>
      <c r="C429" s="152"/>
      <c r="D429" s="152"/>
      <c r="E429" s="152"/>
      <c r="F429" s="152"/>
      <c r="G429" s="128"/>
      <c r="H429" s="128"/>
      <c r="I429" s="163"/>
      <c r="J429" s="163"/>
      <c r="K429" s="163"/>
      <c r="L429" s="165"/>
      <c r="M429" s="156"/>
      <c r="N429" s="165"/>
    </row>
    <row r="430" spans="1:14" x14ac:dyDescent="0.25">
      <c r="A430" s="126" t="e">
        <f t="shared" si="7"/>
        <v>#REF!</v>
      </c>
      <c r="B430" s="152"/>
      <c r="C430" s="126"/>
      <c r="D430" s="153"/>
      <c r="E430" s="152"/>
      <c r="F430" s="154"/>
      <c r="G430" s="131"/>
      <c r="H430" s="131"/>
      <c r="I430" s="154"/>
      <c r="J430" s="154"/>
      <c r="K430" s="154"/>
      <c r="L430" s="154"/>
      <c r="M430" s="156"/>
      <c r="N430" s="157"/>
    </row>
    <row r="431" spans="1:14" x14ac:dyDescent="0.25">
      <c r="A431" s="126" t="e">
        <f t="shared" si="7"/>
        <v>#REF!</v>
      </c>
      <c r="B431" s="152"/>
      <c r="C431" s="126"/>
      <c r="D431" s="153"/>
      <c r="E431" s="153"/>
      <c r="F431" s="154"/>
      <c r="G431" s="129"/>
      <c r="H431" s="131"/>
      <c r="I431" s="154"/>
      <c r="J431" s="154"/>
      <c r="K431" s="154"/>
      <c r="L431" s="154"/>
      <c r="M431" s="156"/>
      <c r="N431" s="157"/>
    </row>
    <row r="432" spans="1:14" x14ac:dyDescent="0.25">
      <c r="A432" s="126" t="e">
        <f t="shared" si="7"/>
        <v>#REF!</v>
      </c>
      <c r="B432" s="158"/>
      <c r="C432" s="53"/>
      <c r="D432" s="159"/>
      <c r="E432" s="159"/>
      <c r="F432" s="160"/>
      <c r="G432" s="40"/>
      <c r="H432" s="40"/>
      <c r="I432" s="160"/>
      <c r="J432" s="160"/>
      <c r="K432" s="160"/>
      <c r="L432" s="160"/>
      <c r="M432" s="162"/>
      <c r="N432" s="157"/>
    </row>
    <row r="433" spans="1:14" x14ac:dyDescent="0.25">
      <c r="A433" s="126" t="e">
        <f t="shared" si="7"/>
        <v>#REF!</v>
      </c>
      <c r="B433" s="152"/>
      <c r="C433" s="126"/>
      <c r="D433" s="153"/>
      <c r="E433" s="153"/>
      <c r="F433" s="154"/>
      <c r="G433" s="131"/>
      <c r="H433" s="131"/>
      <c r="I433" s="154"/>
      <c r="J433" s="154"/>
      <c r="K433" s="154"/>
      <c r="L433" s="154"/>
      <c r="M433" s="156"/>
      <c r="N433" s="157"/>
    </row>
    <row r="434" spans="1:14" x14ac:dyDescent="0.25">
      <c r="A434" s="126" t="e">
        <f t="shared" si="7"/>
        <v>#REF!</v>
      </c>
      <c r="B434" s="152"/>
      <c r="C434" s="126"/>
      <c r="D434" s="153"/>
      <c r="E434" s="152"/>
      <c r="F434" s="154"/>
      <c r="G434" s="131"/>
      <c r="H434" s="131"/>
      <c r="I434" s="154"/>
      <c r="J434" s="154"/>
      <c r="K434" s="154"/>
      <c r="L434" s="154"/>
      <c r="M434" s="156"/>
      <c r="N434" s="157"/>
    </row>
    <row r="435" spans="1:14" x14ac:dyDescent="0.25">
      <c r="A435" s="126" t="e">
        <f t="shared" si="7"/>
        <v>#REF!</v>
      </c>
      <c r="B435" s="152"/>
      <c r="C435" s="126"/>
      <c r="D435" s="152"/>
      <c r="E435" s="152"/>
      <c r="F435" s="152"/>
      <c r="G435" s="128"/>
      <c r="H435" s="128"/>
      <c r="I435" s="163"/>
      <c r="J435" s="163"/>
      <c r="K435" s="163"/>
      <c r="L435" s="165"/>
      <c r="M435" s="156"/>
      <c r="N435" s="165"/>
    </row>
  </sheetData>
  <sheetProtection password="CC3D" sheet="1" objects="1" scenarios="1" autoFilter="0"/>
  <autoFilter ref="B2:N435"/>
  <dataValidations count="3">
    <dataValidation type="list" allowBlank="1" showInputMessage="1" showErrorMessage="1" sqref="I3:I435">
      <formula1>Формат</formula1>
    </dataValidation>
    <dataValidation type="list" allowBlank="1" showInputMessage="1" showErrorMessage="1" sqref="K3:K435">
      <formula1>тип</formula1>
    </dataValidation>
    <dataValidation type="list" allowBlank="1" showInputMessage="1" showErrorMessage="1" sqref="J3:J435">
      <formula1>оборудование</formula1>
    </dataValidation>
  </dataValidations>
  <hyperlinks>
    <hyperlink ref="G19" r:id="rId1"/>
    <hyperlink ref="G66" r:id="rId2"/>
    <hyperlink ref="G25" r:id="rId3"/>
    <hyperlink ref="G30" r:id="rId4"/>
    <hyperlink ref="G36" r:id="rId5"/>
    <hyperlink ref="G42" r:id="rId6"/>
    <hyperlink ref="G75" r:id="rId7"/>
    <hyperlink ref="G83" r:id="rId8"/>
    <hyperlink ref="G86" r:id="rId9"/>
    <hyperlink ref="G12" r:id="rId10"/>
    <hyperlink ref="G69" r:id="rId11"/>
    <hyperlink ref="G56" r:id="rId12"/>
    <hyperlink ref="G14" r:id="rId13"/>
    <hyperlink ref="G51" r:id="rId14"/>
    <hyperlink ref="G62" r:id="rId15"/>
    <hyperlink ref="G6" r:id="rId16"/>
    <hyperlink ref="G16" r:id="rId17" display="mailto:info@alfa-ek.ru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73" workbookViewId="0">
      <selection activeCell="C6" sqref="C6:D6"/>
    </sheetView>
  </sheetViews>
  <sheetFormatPr defaultRowHeight="15" x14ac:dyDescent="0.25"/>
  <cols>
    <col min="1" max="1" width="21.7109375" bestFit="1" customWidth="1"/>
    <col min="2" max="2" width="19.28515625" bestFit="1" customWidth="1"/>
    <col min="3" max="3" width="28.7109375" bestFit="1" customWidth="1"/>
    <col min="4" max="4" width="20.140625" bestFit="1" customWidth="1"/>
    <col min="5" max="5" width="14.42578125" bestFit="1" customWidth="1"/>
    <col min="6" max="6" width="18.28515625" customWidth="1"/>
    <col min="7" max="7" width="20.5703125" style="51" customWidth="1"/>
    <col min="8" max="8" width="14.42578125" style="51" bestFit="1" customWidth="1"/>
    <col min="9" max="9" width="20.140625" style="51" bestFit="1" customWidth="1"/>
    <col min="10" max="11" width="14.42578125" style="51" bestFit="1" customWidth="1"/>
    <col min="12" max="12" width="12.42578125" customWidth="1"/>
  </cols>
  <sheetData>
    <row r="1" spans="1:12" ht="25.5" x14ac:dyDescent="0.25">
      <c r="A1" s="2" t="str">
        <f>Ориент!A2</f>
        <v>Регион</v>
      </c>
      <c r="B1" s="2" t="str">
        <f>Ориент!B2</f>
        <v>Город</v>
      </c>
      <c r="C1" s="2" t="str">
        <f>Ориент!C2</f>
        <v>Партнер</v>
      </c>
      <c r="D1" s="2" t="str">
        <f>Ориент!D2</f>
        <v>ФИО ответсвенного сотрудника</v>
      </c>
      <c r="E1" s="2" t="str">
        <f>Ориент!E2</f>
        <v>Телефон партнера</v>
      </c>
      <c r="F1" s="2" t="str">
        <f>Ориент!F2</f>
        <v>Почта</v>
      </c>
      <c r="G1" s="2" t="str">
        <f>Ориент!G2</f>
        <v>Сайт</v>
      </c>
      <c r="H1" s="2" t="str">
        <f>Ориент!H2</f>
        <v>Формат обслуживания</v>
      </c>
      <c r="I1" s="2" t="str">
        <f>Ориент!I2</f>
        <v>Перечень оборудования</v>
      </c>
      <c r="J1" s="2" t="str">
        <f>Ориент!J2</f>
        <v>Оборудование</v>
      </c>
      <c r="K1" s="2" t="str">
        <f>Ориент!K2</f>
        <v>Комментарий</v>
      </c>
      <c r="L1" s="2" t="str">
        <f>Ориент!L2</f>
        <v>УБРиР / ВУЗ</v>
      </c>
    </row>
    <row r="2" spans="1:12" x14ac:dyDescent="0.25">
      <c r="A2" s="52" t="s">
        <v>39</v>
      </c>
      <c r="B2" s="53" t="s">
        <v>109</v>
      </c>
      <c r="C2" s="49" t="s">
        <v>386</v>
      </c>
      <c r="D2" s="49" t="s">
        <v>357</v>
      </c>
      <c r="E2" s="48" t="s">
        <v>384</v>
      </c>
      <c r="F2" s="40" t="s">
        <v>358</v>
      </c>
      <c r="G2" s="40" t="s">
        <v>388</v>
      </c>
      <c r="H2" s="48" t="s">
        <v>383</v>
      </c>
      <c r="I2" s="48" t="s">
        <v>401</v>
      </c>
      <c r="J2" s="48" t="s">
        <v>404</v>
      </c>
      <c r="K2" s="48" t="s">
        <v>414</v>
      </c>
      <c r="L2" s="52" t="s">
        <v>116</v>
      </c>
    </row>
    <row r="3" spans="1:12" x14ac:dyDescent="0.25">
      <c r="A3" s="52" t="s">
        <v>39</v>
      </c>
      <c r="B3" s="53" t="s">
        <v>110</v>
      </c>
      <c r="C3" s="49" t="s">
        <v>386</v>
      </c>
      <c r="D3" s="49" t="s">
        <v>357</v>
      </c>
      <c r="E3" s="48" t="s">
        <v>384</v>
      </c>
      <c r="F3" s="47" t="s">
        <v>358</v>
      </c>
      <c r="G3" s="40" t="s">
        <v>388</v>
      </c>
      <c r="H3" s="48" t="s">
        <v>383</v>
      </c>
      <c r="I3" s="48" t="s">
        <v>401</v>
      </c>
      <c r="J3" s="48" t="s">
        <v>404</v>
      </c>
      <c r="K3" s="48" t="s">
        <v>414</v>
      </c>
      <c r="L3" s="52" t="s">
        <v>116</v>
      </c>
    </row>
    <row r="4" spans="1:12" x14ac:dyDescent="0.25">
      <c r="A4" s="52" t="s">
        <v>3</v>
      </c>
      <c r="B4" s="53" t="s">
        <v>26</v>
      </c>
      <c r="C4" s="49" t="s">
        <v>386</v>
      </c>
      <c r="D4" s="49" t="s">
        <v>357</v>
      </c>
      <c r="E4" s="48" t="s">
        <v>384</v>
      </c>
      <c r="F4" s="47" t="s">
        <v>358</v>
      </c>
      <c r="G4" s="40" t="s">
        <v>388</v>
      </c>
      <c r="H4" s="48" t="s">
        <v>383</v>
      </c>
      <c r="I4" s="48" t="s">
        <v>401</v>
      </c>
      <c r="J4" s="48" t="s">
        <v>404</v>
      </c>
      <c r="K4" s="48" t="s">
        <v>414</v>
      </c>
      <c r="L4" s="52" t="s">
        <v>116</v>
      </c>
    </row>
    <row r="5" spans="1:12" x14ac:dyDescent="0.25">
      <c r="A5" s="52" t="s">
        <v>5</v>
      </c>
      <c r="B5" s="53" t="s">
        <v>4</v>
      </c>
      <c r="C5" s="49" t="s">
        <v>386</v>
      </c>
      <c r="D5" s="49" t="s">
        <v>357</v>
      </c>
      <c r="E5" s="48" t="s">
        <v>384</v>
      </c>
      <c r="F5" s="47" t="s">
        <v>358</v>
      </c>
      <c r="G5" s="40" t="s">
        <v>388</v>
      </c>
      <c r="H5" s="48" t="s">
        <v>383</v>
      </c>
      <c r="I5" s="48" t="s">
        <v>401</v>
      </c>
      <c r="J5" s="48" t="s">
        <v>404</v>
      </c>
      <c r="K5" s="48" t="s">
        <v>414</v>
      </c>
      <c r="L5" s="52" t="s">
        <v>116</v>
      </c>
    </row>
    <row r="6" spans="1:12" x14ac:dyDescent="0.25">
      <c r="A6" s="52" t="s">
        <v>60</v>
      </c>
      <c r="B6" s="53" t="s">
        <v>59</v>
      </c>
      <c r="C6" s="49" t="s">
        <v>386</v>
      </c>
      <c r="D6" s="49" t="s">
        <v>357</v>
      </c>
      <c r="E6" s="48" t="s">
        <v>384</v>
      </c>
      <c r="F6" s="47" t="s">
        <v>358</v>
      </c>
      <c r="G6" s="40" t="s">
        <v>388</v>
      </c>
      <c r="H6" s="48" t="s">
        <v>383</v>
      </c>
      <c r="I6" s="48" t="s">
        <v>401</v>
      </c>
      <c r="J6" s="48" t="s">
        <v>404</v>
      </c>
      <c r="K6" s="48" t="s">
        <v>414</v>
      </c>
      <c r="L6" s="52" t="s">
        <v>116</v>
      </c>
    </row>
    <row r="7" spans="1:12" x14ac:dyDescent="0.25">
      <c r="A7" s="52" t="s">
        <v>3</v>
      </c>
      <c r="B7" s="53" t="s">
        <v>6</v>
      </c>
      <c r="C7" s="49" t="s">
        <v>386</v>
      </c>
      <c r="D7" s="49" t="s">
        <v>357</v>
      </c>
      <c r="E7" s="48" t="s">
        <v>384</v>
      </c>
      <c r="F7" s="47" t="s">
        <v>358</v>
      </c>
      <c r="G7" s="40" t="s">
        <v>388</v>
      </c>
      <c r="H7" s="48" t="s">
        <v>383</v>
      </c>
      <c r="I7" s="48" t="s">
        <v>401</v>
      </c>
      <c r="J7" s="48" t="s">
        <v>404</v>
      </c>
      <c r="K7" s="48" t="s">
        <v>414</v>
      </c>
      <c r="L7" s="52" t="s">
        <v>116</v>
      </c>
    </row>
    <row r="8" spans="1:12" x14ac:dyDescent="0.25">
      <c r="A8" s="52" t="s">
        <v>8</v>
      </c>
      <c r="B8" s="53" t="s">
        <v>7</v>
      </c>
      <c r="C8" s="49" t="s">
        <v>386</v>
      </c>
      <c r="D8" s="49" t="s">
        <v>357</v>
      </c>
      <c r="E8" s="48" t="s">
        <v>384</v>
      </c>
      <c r="F8" s="47" t="s">
        <v>358</v>
      </c>
      <c r="G8" s="40" t="s">
        <v>388</v>
      </c>
      <c r="H8" s="48" t="s">
        <v>383</v>
      </c>
      <c r="I8" s="48" t="s">
        <v>401</v>
      </c>
      <c r="J8" s="48" t="s">
        <v>404</v>
      </c>
      <c r="K8" s="48" t="s">
        <v>414</v>
      </c>
      <c r="L8" s="52" t="s">
        <v>116</v>
      </c>
    </row>
    <row r="9" spans="1:12" x14ac:dyDescent="0.25">
      <c r="A9" s="52" t="s">
        <v>33</v>
      </c>
      <c r="B9" s="53" t="s">
        <v>103</v>
      </c>
      <c r="C9" s="49" t="s">
        <v>386</v>
      </c>
      <c r="D9" s="49" t="s">
        <v>357</v>
      </c>
      <c r="E9" s="48" t="s">
        <v>384</v>
      </c>
      <c r="F9" s="47" t="s">
        <v>358</v>
      </c>
      <c r="G9" s="40" t="s">
        <v>388</v>
      </c>
      <c r="H9" s="48" t="s">
        <v>383</v>
      </c>
      <c r="I9" s="48" t="s">
        <v>401</v>
      </c>
      <c r="J9" s="48" t="s">
        <v>404</v>
      </c>
      <c r="K9" s="48" t="s">
        <v>414</v>
      </c>
      <c r="L9" s="52" t="s">
        <v>116</v>
      </c>
    </row>
    <row r="10" spans="1:12" x14ac:dyDescent="0.25">
      <c r="A10" s="52" t="s">
        <v>3</v>
      </c>
      <c r="B10" s="53" t="s">
        <v>62</v>
      </c>
      <c r="C10" s="49" t="s">
        <v>386</v>
      </c>
      <c r="D10" s="49" t="s">
        <v>357</v>
      </c>
      <c r="E10" s="48" t="s">
        <v>384</v>
      </c>
      <c r="F10" s="47" t="s">
        <v>358</v>
      </c>
      <c r="G10" s="40" t="s">
        <v>388</v>
      </c>
      <c r="H10" s="48" t="s">
        <v>383</v>
      </c>
      <c r="I10" s="48" t="s">
        <v>401</v>
      </c>
      <c r="J10" s="48" t="s">
        <v>404</v>
      </c>
      <c r="K10" s="48" t="s">
        <v>414</v>
      </c>
      <c r="L10" s="52" t="s">
        <v>116</v>
      </c>
    </row>
    <row r="11" spans="1:12" x14ac:dyDescent="0.25">
      <c r="A11" s="52" t="s">
        <v>112</v>
      </c>
      <c r="B11" s="53" t="s">
        <v>111</v>
      </c>
      <c r="C11" s="49" t="s">
        <v>386</v>
      </c>
      <c r="D11" s="49" t="s">
        <v>357</v>
      </c>
      <c r="E11" s="48" t="s">
        <v>384</v>
      </c>
      <c r="F11" s="47" t="s">
        <v>358</v>
      </c>
      <c r="G11" s="40" t="s">
        <v>388</v>
      </c>
      <c r="H11" s="48" t="s">
        <v>383</v>
      </c>
      <c r="I11" s="48" t="s">
        <v>401</v>
      </c>
      <c r="J11" s="48" t="s">
        <v>404</v>
      </c>
      <c r="K11" s="48" t="s">
        <v>414</v>
      </c>
      <c r="L11" s="52" t="s">
        <v>116</v>
      </c>
    </row>
    <row r="12" spans="1:12" x14ac:dyDescent="0.25">
      <c r="A12" s="52" t="s">
        <v>100</v>
      </c>
      <c r="B12" s="53" t="s">
        <v>99</v>
      </c>
      <c r="C12" s="49" t="s">
        <v>386</v>
      </c>
      <c r="D12" s="49" t="s">
        <v>357</v>
      </c>
      <c r="E12" s="48" t="s">
        <v>384</v>
      </c>
      <c r="F12" s="47" t="s">
        <v>358</v>
      </c>
      <c r="G12" s="40" t="s">
        <v>388</v>
      </c>
      <c r="H12" s="48" t="s">
        <v>383</v>
      </c>
      <c r="I12" s="48" t="s">
        <v>401</v>
      </c>
      <c r="J12" s="48" t="s">
        <v>404</v>
      </c>
      <c r="K12" s="48" t="s">
        <v>414</v>
      </c>
      <c r="L12" s="52" t="s">
        <v>116</v>
      </c>
    </row>
    <row r="13" spans="1:12" x14ac:dyDescent="0.25">
      <c r="A13" s="52" t="s">
        <v>3</v>
      </c>
      <c r="B13" s="53" t="s">
        <v>22</v>
      </c>
      <c r="C13" s="49" t="s">
        <v>386</v>
      </c>
      <c r="D13" s="49" t="s">
        <v>357</v>
      </c>
      <c r="E13" s="48" t="s">
        <v>384</v>
      </c>
      <c r="F13" s="47" t="s">
        <v>358</v>
      </c>
      <c r="G13" s="40" t="s">
        <v>388</v>
      </c>
      <c r="H13" s="48" t="s">
        <v>383</v>
      </c>
      <c r="I13" s="48" t="s">
        <v>401</v>
      </c>
      <c r="J13" s="48" t="s">
        <v>404</v>
      </c>
      <c r="K13" s="48" t="s">
        <v>414</v>
      </c>
      <c r="L13" s="52" t="s">
        <v>116</v>
      </c>
    </row>
    <row r="14" spans="1:12" x14ac:dyDescent="0.25">
      <c r="A14" s="52" t="s">
        <v>297</v>
      </c>
      <c r="B14" s="53" t="s">
        <v>296</v>
      </c>
      <c r="C14" s="49" t="s">
        <v>386</v>
      </c>
      <c r="D14" s="49" t="s">
        <v>357</v>
      </c>
      <c r="E14" s="48" t="s">
        <v>384</v>
      </c>
      <c r="F14" s="47" t="s">
        <v>358</v>
      </c>
      <c r="G14" s="40" t="s">
        <v>388</v>
      </c>
      <c r="H14" s="48" t="s">
        <v>383</v>
      </c>
      <c r="I14" s="48" t="s">
        <v>401</v>
      </c>
      <c r="J14" s="48" t="s">
        <v>404</v>
      </c>
      <c r="K14" s="48" t="s">
        <v>414</v>
      </c>
      <c r="L14" s="52" t="s">
        <v>116</v>
      </c>
    </row>
    <row r="15" spans="1:12" x14ac:dyDescent="0.25">
      <c r="A15" s="52" t="s">
        <v>114</v>
      </c>
      <c r="B15" s="53" t="s">
        <v>113</v>
      </c>
      <c r="C15" s="49" t="s">
        <v>386</v>
      </c>
      <c r="D15" s="49" t="s">
        <v>357</v>
      </c>
      <c r="E15" s="48" t="s">
        <v>384</v>
      </c>
      <c r="F15" s="47" t="s">
        <v>358</v>
      </c>
      <c r="G15" s="40" t="s">
        <v>388</v>
      </c>
      <c r="H15" s="48" t="s">
        <v>383</v>
      </c>
      <c r="I15" s="48" t="s">
        <v>401</v>
      </c>
      <c r="J15" s="48" t="s">
        <v>404</v>
      </c>
      <c r="K15" s="48" t="s">
        <v>414</v>
      </c>
      <c r="L15" s="52" t="s">
        <v>116</v>
      </c>
    </row>
    <row r="16" spans="1:12" x14ac:dyDescent="0.25">
      <c r="A16" s="52" t="s">
        <v>12</v>
      </c>
      <c r="B16" s="53" t="s">
        <v>11</v>
      </c>
      <c r="C16" s="49" t="s">
        <v>386</v>
      </c>
      <c r="D16" s="49" t="s">
        <v>357</v>
      </c>
      <c r="E16" s="48" t="s">
        <v>384</v>
      </c>
      <c r="F16" s="47" t="s">
        <v>358</v>
      </c>
      <c r="G16" s="40" t="s">
        <v>388</v>
      </c>
      <c r="H16" s="48" t="s">
        <v>383</v>
      </c>
      <c r="I16" s="48" t="s">
        <v>401</v>
      </c>
      <c r="J16" s="48" t="s">
        <v>404</v>
      </c>
      <c r="K16" s="48" t="s">
        <v>414</v>
      </c>
      <c r="L16" s="52" t="s">
        <v>116</v>
      </c>
    </row>
    <row r="17" spans="1:12" x14ac:dyDescent="0.25">
      <c r="A17" s="52" t="s">
        <v>39</v>
      </c>
      <c r="B17" s="53" t="s">
        <v>11</v>
      </c>
      <c r="C17" s="49" t="s">
        <v>386</v>
      </c>
      <c r="D17" s="49" t="s">
        <v>357</v>
      </c>
      <c r="E17" s="48" t="s">
        <v>384</v>
      </c>
      <c r="F17" s="47" t="s">
        <v>358</v>
      </c>
      <c r="G17" s="40" t="s">
        <v>388</v>
      </c>
      <c r="H17" s="48" t="s">
        <v>383</v>
      </c>
      <c r="I17" s="48" t="s">
        <v>401</v>
      </c>
      <c r="J17" s="48" t="s">
        <v>404</v>
      </c>
      <c r="K17" s="48" t="s">
        <v>414</v>
      </c>
      <c r="L17" s="52" t="s">
        <v>116</v>
      </c>
    </row>
    <row r="18" spans="1:12" x14ac:dyDescent="0.25">
      <c r="A18" s="52" t="s">
        <v>106</v>
      </c>
      <c r="B18" s="53" t="s">
        <v>105</v>
      </c>
      <c r="C18" s="49" t="s">
        <v>386</v>
      </c>
      <c r="D18" s="49" t="s">
        <v>357</v>
      </c>
      <c r="E18" s="48" t="s">
        <v>384</v>
      </c>
      <c r="F18" s="47" t="s">
        <v>358</v>
      </c>
      <c r="G18" s="40" t="s">
        <v>388</v>
      </c>
      <c r="H18" s="48" t="s">
        <v>383</v>
      </c>
      <c r="I18" s="48" t="s">
        <v>401</v>
      </c>
      <c r="J18" s="48" t="s">
        <v>404</v>
      </c>
      <c r="K18" s="48" t="s">
        <v>414</v>
      </c>
      <c r="L18" s="52" t="s">
        <v>116</v>
      </c>
    </row>
    <row r="19" spans="1:12" x14ac:dyDescent="0.25">
      <c r="A19" s="52" t="s">
        <v>15</v>
      </c>
      <c r="B19" s="53" t="s">
        <v>14</v>
      </c>
      <c r="C19" s="49" t="s">
        <v>386</v>
      </c>
      <c r="D19" s="49" t="s">
        <v>357</v>
      </c>
      <c r="E19" s="48" t="s">
        <v>384</v>
      </c>
      <c r="F19" s="47" t="s">
        <v>358</v>
      </c>
      <c r="G19" s="40" t="s">
        <v>388</v>
      </c>
      <c r="H19" s="48" t="s">
        <v>383</v>
      </c>
      <c r="I19" s="48" t="s">
        <v>401</v>
      </c>
      <c r="J19" s="48" t="s">
        <v>404</v>
      </c>
      <c r="K19" s="48" t="s">
        <v>414</v>
      </c>
      <c r="L19" s="52" t="s">
        <v>116</v>
      </c>
    </row>
    <row r="20" spans="1:12" x14ac:dyDescent="0.25">
      <c r="A20" s="52" t="s">
        <v>3</v>
      </c>
      <c r="B20" s="53" t="s">
        <v>2</v>
      </c>
      <c r="C20" s="49" t="s">
        <v>386</v>
      </c>
      <c r="D20" s="49" t="s">
        <v>357</v>
      </c>
      <c r="E20" s="48" t="s">
        <v>415</v>
      </c>
      <c r="F20" s="47" t="s">
        <v>358</v>
      </c>
      <c r="G20" s="40" t="s">
        <v>388</v>
      </c>
      <c r="H20" s="48" t="s">
        <v>383</v>
      </c>
      <c r="I20" s="48" t="s">
        <v>401</v>
      </c>
      <c r="J20" s="48" t="s">
        <v>404</v>
      </c>
      <c r="K20" s="48" t="s">
        <v>414</v>
      </c>
      <c r="L20" s="52" t="s">
        <v>116</v>
      </c>
    </row>
    <row r="21" spans="1:12" x14ac:dyDescent="0.25">
      <c r="A21" s="52" t="s">
        <v>3</v>
      </c>
      <c r="B21" s="53" t="s">
        <v>63</v>
      </c>
      <c r="C21" s="49" t="s">
        <v>386</v>
      </c>
      <c r="D21" s="49" t="s">
        <v>357</v>
      </c>
      <c r="E21" s="48" t="s">
        <v>384</v>
      </c>
      <c r="F21" s="47" t="s">
        <v>358</v>
      </c>
      <c r="G21" s="40" t="s">
        <v>388</v>
      </c>
      <c r="H21" s="48" t="s">
        <v>383</v>
      </c>
      <c r="I21" s="48" t="s">
        <v>401</v>
      </c>
      <c r="J21" s="48" t="s">
        <v>404</v>
      </c>
      <c r="K21" s="48" t="s">
        <v>414</v>
      </c>
      <c r="L21" s="52" t="s">
        <v>116</v>
      </c>
    </row>
    <row r="22" spans="1:12" x14ac:dyDescent="0.25">
      <c r="A22" s="52" t="s">
        <v>370</v>
      </c>
      <c r="B22" s="53" t="s">
        <v>28</v>
      </c>
      <c r="C22" s="49" t="s">
        <v>386</v>
      </c>
      <c r="D22" s="49" t="s">
        <v>357</v>
      </c>
      <c r="E22" s="48" t="s">
        <v>416</v>
      </c>
      <c r="F22" s="47" t="s">
        <v>358</v>
      </c>
      <c r="G22" s="40" t="s">
        <v>388</v>
      </c>
      <c r="H22" s="48" t="s">
        <v>398</v>
      </c>
      <c r="I22" s="48" t="s">
        <v>401</v>
      </c>
      <c r="J22" s="48" t="s">
        <v>404</v>
      </c>
      <c r="K22" s="48" t="s">
        <v>414</v>
      </c>
      <c r="L22" s="52" t="s">
        <v>116</v>
      </c>
    </row>
    <row r="23" spans="1:12" x14ac:dyDescent="0.25">
      <c r="A23" s="52" t="s">
        <v>118</v>
      </c>
      <c r="B23" s="53" t="s">
        <v>117</v>
      </c>
      <c r="C23" s="49" t="s">
        <v>386</v>
      </c>
      <c r="D23" s="49" t="s">
        <v>357</v>
      </c>
      <c r="E23" s="48" t="s">
        <v>384</v>
      </c>
      <c r="F23" s="47" t="s">
        <v>358</v>
      </c>
      <c r="G23" s="40" t="s">
        <v>388</v>
      </c>
      <c r="H23" s="48" t="s">
        <v>383</v>
      </c>
      <c r="I23" s="48" t="s">
        <v>401</v>
      </c>
      <c r="J23" s="48" t="s">
        <v>404</v>
      </c>
      <c r="K23" s="48" t="s">
        <v>414</v>
      </c>
      <c r="L23" s="52" t="s">
        <v>116</v>
      </c>
    </row>
    <row r="24" spans="1:12" x14ac:dyDescent="0.25">
      <c r="A24" s="52" t="s">
        <v>45</v>
      </c>
      <c r="B24" s="53" t="s">
        <v>32</v>
      </c>
      <c r="C24" s="49" t="s">
        <v>386</v>
      </c>
      <c r="D24" s="49" t="s">
        <v>357</v>
      </c>
      <c r="E24" s="48" t="s">
        <v>384</v>
      </c>
      <c r="F24" s="47" t="s">
        <v>358</v>
      </c>
      <c r="G24" s="40" t="s">
        <v>388</v>
      </c>
      <c r="H24" s="48" t="s">
        <v>383</v>
      </c>
      <c r="I24" s="48" t="s">
        <v>401</v>
      </c>
      <c r="J24" s="48" t="s">
        <v>404</v>
      </c>
      <c r="K24" s="48" t="s">
        <v>414</v>
      </c>
      <c r="L24" s="52" t="s">
        <v>116</v>
      </c>
    </row>
    <row r="25" spans="1:12" x14ac:dyDescent="0.25">
      <c r="A25" s="52" t="s">
        <v>3</v>
      </c>
      <c r="B25" s="53" t="s">
        <v>13</v>
      </c>
      <c r="C25" s="49" t="s">
        <v>386</v>
      </c>
      <c r="D25" s="49" t="s">
        <v>357</v>
      </c>
      <c r="E25" s="48" t="s">
        <v>384</v>
      </c>
      <c r="F25" s="47" t="s">
        <v>358</v>
      </c>
      <c r="G25" s="40" t="s">
        <v>388</v>
      </c>
      <c r="H25" s="48" t="s">
        <v>383</v>
      </c>
      <c r="I25" s="48" t="s">
        <v>401</v>
      </c>
      <c r="J25" s="48" t="s">
        <v>404</v>
      </c>
      <c r="K25" s="48" t="s">
        <v>414</v>
      </c>
      <c r="L25" s="52" t="s">
        <v>116</v>
      </c>
    </row>
    <row r="26" spans="1:12" x14ac:dyDescent="0.25">
      <c r="A26" s="52" t="s">
        <v>3</v>
      </c>
      <c r="B26" s="53" t="s">
        <v>64</v>
      </c>
      <c r="C26" s="49" t="s">
        <v>386</v>
      </c>
      <c r="D26" s="49" t="s">
        <v>357</v>
      </c>
      <c r="E26" s="48" t="s">
        <v>384</v>
      </c>
      <c r="F26" s="47" t="s">
        <v>358</v>
      </c>
      <c r="G26" s="40" t="s">
        <v>388</v>
      </c>
      <c r="H26" s="48" t="s">
        <v>383</v>
      </c>
      <c r="I26" s="48" t="s">
        <v>401</v>
      </c>
      <c r="J26" s="48" t="s">
        <v>404</v>
      </c>
      <c r="K26" s="48" t="s">
        <v>414</v>
      </c>
      <c r="L26" s="52" t="s">
        <v>116</v>
      </c>
    </row>
    <row r="27" spans="1:12" x14ac:dyDescent="0.25">
      <c r="A27" s="52" t="s">
        <v>35</v>
      </c>
      <c r="B27" s="53" t="s">
        <v>34</v>
      </c>
      <c r="C27" s="49" t="s">
        <v>386</v>
      </c>
      <c r="D27" s="49" t="s">
        <v>357</v>
      </c>
      <c r="E27" s="48" t="s">
        <v>384</v>
      </c>
      <c r="F27" s="47" t="s">
        <v>358</v>
      </c>
      <c r="G27" s="40" t="s">
        <v>388</v>
      </c>
      <c r="H27" s="48" t="s">
        <v>383</v>
      </c>
      <c r="I27" s="48" t="s">
        <v>401</v>
      </c>
      <c r="J27" s="48" t="s">
        <v>404</v>
      </c>
      <c r="K27" s="48" t="s">
        <v>414</v>
      </c>
      <c r="L27" s="52" t="s">
        <v>116</v>
      </c>
    </row>
    <row r="28" spans="1:12" x14ac:dyDescent="0.25">
      <c r="A28" s="52" t="s">
        <v>37</v>
      </c>
      <c r="B28" s="53" t="s">
        <v>36</v>
      </c>
      <c r="C28" s="49" t="s">
        <v>386</v>
      </c>
      <c r="D28" s="49" t="s">
        <v>357</v>
      </c>
      <c r="E28" s="48" t="s">
        <v>384</v>
      </c>
      <c r="F28" s="47" t="s">
        <v>358</v>
      </c>
      <c r="G28" s="40" t="s">
        <v>388</v>
      </c>
      <c r="H28" s="48" t="s">
        <v>383</v>
      </c>
      <c r="I28" s="48" t="s">
        <v>401</v>
      </c>
      <c r="J28" s="48" t="s">
        <v>404</v>
      </c>
      <c r="K28" s="48" t="s">
        <v>414</v>
      </c>
      <c r="L28" s="52" t="s">
        <v>116</v>
      </c>
    </row>
    <row r="29" spans="1:12" x14ac:dyDescent="0.25">
      <c r="A29" s="52" t="s">
        <v>10</v>
      </c>
      <c r="B29" s="53" t="s">
        <v>83</v>
      </c>
      <c r="C29" s="49" t="s">
        <v>386</v>
      </c>
      <c r="D29" s="49" t="s">
        <v>357</v>
      </c>
      <c r="E29" s="48" t="s">
        <v>384</v>
      </c>
      <c r="F29" s="47" t="s">
        <v>358</v>
      </c>
      <c r="G29" s="40" t="s">
        <v>388</v>
      </c>
      <c r="H29" s="48" t="s">
        <v>383</v>
      </c>
      <c r="I29" s="48" t="s">
        <v>401</v>
      </c>
      <c r="J29" s="48" t="s">
        <v>404</v>
      </c>
      <c r="K29" s="48" t="s">
        <v>414</v>
      </c>
      <c r="L29" s="52" t="s">
        <v>116</v>
      </c>
    </row>
    <row r="30" spans="1:12" x14ac:dyDescent="0.25">
      <c r="A30" s="52" t="s">
        <v>39</v>
      </c>
      <c r="B30" s="53" t="s">
        <v>38</v>
      </c>
      <c r="C30" s="49" t="s">
        <v>386</v>
      </c>
      <c r="D30" s="49" t="s">
        <v>357</v>
      </c>
      <c r="E30" s="48" t="s">
        <v>384</v>
      </c>
      <c r="F30" s="47" t="s">
        <v>358</v>
      </c>
      <c r="G30" s="40" t="s">
        <v>388</v>
      </c>
      <c r="H30" s="48" t="s">
        <v>383</v>
      </c>
      <c r="I30" s="48" t="s">
        <v>401</v>
      </c>
      <c r="J30" s="48" t="s">
        <v>404</v>
      </c>
      <c r="K30" s="48" t="s">
        <v>414</v>
      </c>
      <c r="L30" s="52" t="s">
        <v>116</v>
      </c>
    </row>
    <row r="31" spans="1:12" x14ac:dyDescent="0.25">
      <c r="A31" s="52" t="s">
        <v>3</v>
      </c>
      <c r="B31" s="53" t="s">
        <v>65</v>
      </c>
      <c r="C31" s="49" t="s">
        <v>386</v>
      </c>
      <c r="D31" s="49" t="s">
        <v>357</v>
      </c>
      <c r="E31" s="48" t="s">
        <v>384</v>
      </c>
      <c r="F31" s="47" t="s">
        <v>358</v>
      </c>
      <c r="G31" s="40" t="s">
        <v>388</v>
      </c>
      <c r="H31" s="48" t="s">
        <v>383</v>
      </c>
      <c r="I31" s="48" t="s">
        <v>401</v>
      </c>
      <c r="J31" s="48" t="s">
        <v>404</v>
      </c>
      <c r="K31" s="48" t="s">
        <v>414</v>
      </c>
      <c r="L31" s="52" t="s">
        <v>116</v>
      </c>
    </row>
    <row r="32" spans="1:12" x14ac:dyDescent="0.25">
      <c r="A32" s="52" t="s">
        <v>98</v>
      </c>
      <c r="B32" s="53" t="s">
        <v>97</v>
      </c>
      <c r="C32" s="49" t="s">
        <v>386</v>
      </c>
      <c r="D32" s="49" t="s">
        <v>357</v>
      </c>
      <c r="E32" s="48" t="s">
        <v>384</v>
      </c>
      <c r="F32" s="47" t="s">
        <v>358</v>
      </c>
      <c r="G32" s="40" t="s">
        <v>388</v>
      </c>
      <c r="H32" s="48" t="s">
        <v>383</v>
      </c>
      <c r="I32" s="48" t="s">
        <v>401</v>
      </c>
      <c r="J32" s="48" t="s">
        <v>404</v>
      </c>
      <c r="K32" s="48" t="s">
        <v>414</v>
      </c>
      <c r="L32" s="52" t="s">
        <v>116</v>
      </c>
    </row>
    <row r="33" spans="1:12" x14ac:dyDescent="0.25">
      <c r="A33" s="52" t="s">
        <v>54</v>
      </c>
      <c r="B33" s="53" t="s">
        <v>115</v>
      </c>
      <c r="C33" s="49" t="s">
        <v>386</v>
      </c>
      <c r="D33" s="49" t="s">
        <v>357</v>
      </c>
      <c r="E33" s="48" t="s">
        <v>384</v>
      </c>
      <c r="F33" s="47" t="s">
        <v>358</v>
      </c>
      <c r="G33" s="40" t="s">
        <v>388</v>
      </c>
      <c r="H33" s="48" t="s">
        <v>383</v>
      </c>
      <c r="I33" s="48" t="s">
        <v>401</v>
      </c>
      <c r="J33" s="48" t="s">
        <v>404</v>
      </c>
      <c r="K33" s="48" t="s">
        <v>414</v>
      </c>
      <c r="L33" s="52" t="s">
        <v>116</v>
      </c>
    </row>
    <row r="34" spans="1:12" x14ac:dyDescent="0.25">
      <c r="A34" s="52" t="s">
        <v>17</v>
      </c>
      <c r="B34" s="53" t="s">
        <v>16</v>
      </c>
      <c r="C34" s="49" t="s">
        <v>386</v>
      </c>
      <c r="D34" s="49" t="s">
        <v>357</v>
      </c>
      <c r="E34" s="48" t="s">
        <v>384</v>
      </c>
      <c r="F34" s="47" t="s">
        <v>358</v>
      </c>
      <c r="G34" s="40" t="s">
        <v>388</v>
      </c>
      <c r="H34" s="48" t="s">
        <v>383</v>
      </c>
      <c r="I34" s="48" t="s">
        <v>401</v>
      </c>
      <c r="J34" s="48" t="s">
        <v>404</v>
      </c>
      <c r="K34" s="48" t="s">
        <v>414</v>
      </c>
      <c r="L34" s="52" t="s">
        <v>116</v>
      </c>
    </row>
    <row r="35" spans="1:12" x14ac:dyDescent="0.25">
      <c r="A35" s="52" t="s">
        <v>3</v>
      </c>
      <c r="B35" s="53" t="s">
        <v>66</v>
      </c>
      <c r="C35" s="49" t="s">
        <v>386</v>
      </c>
      <c r="D35" s="49" t="s">
        <v>357</v>
      </c>
      <c r="E35" s="48" t="s">
        <v>384</v>
      </c>
      <c r="F35" s="47" t="s">
        <v>358</v>
      </c>
      <c r="G35" s="40" t="s">
        <v>388</v>
      </c>
      <c r="H35" s="48" t="s">
        <v>383</v>
      </c>
      <c r="I35" s="48" t="s">
        <v>401</v>
      </c>
      <c r="J35" s="48" t="s">
        <v>404</v>
      </c>
      <c r="K35" s="48" t="s">
        <v>414</v>
      </c>
      <c r="L35" s="52" t="s">
        <v>116</v>
      </c>
    </row>
    <row r="36" spans="1:12" x14ac:dyDescent="0.25">
      <c r="A36" s="52" t="s">
        <v>10</v>
      </c>
      <c r="B36" s="53" t="s">
        <v>84</v>
      </c>
      <c r="C36" s="49" t="s">
        <v>386</v>
      </c>
      <c r="D36" s="49" t="s">
        <v>357</v>
      </c>
      <c r="E36" s="48" t="s">
        <v>384</v>
      </c>
      <c r="F36" s="47" t="s">
        <v>358</v>
      </c>
      <c r="G36" s="40" t="s">
        <v>388</v>
      </c>
      <c r="H36" s="48" t="s">
        <v>383</v>
      </c>
      <c r="I36" s="48" t="s">
        <v>401</v>
      </c>
      <c r="J36" s="48" t="s">
        <v>404</v>
      </c>
      <c r="K36" s="48" t="s">
        <v>414</v>
      </c>
      <c r="L36" s="52" t="s">
        <v>116</v>
      </c>
    </row>
    <row r="37" spans="1:12" x14ac:dyDescent="0.25">
      <c r="A37" s="52" t="s">
        <v>3</v>
      </c>
      <c r="B37" s="53" t="s">
        <v>67</v>
      </c>
      <c r="C37" s="49" t="s">
        <v>386</v>
      </c>
      <c r="D37" s="49" t="s">
        <v>357</v>
      </c>
      <c r="E37" s="48" t="s">
        <v>384</v>
      </c>
      <c r="F37" s="47" t="s">
        <v>358</v>
      </c>
      <c r="G37" s="40" t="s">
        <v>388</v>
      </c>
      <c r="H37" s="48" t="s">
        <v>383</v>
      </c>
      <c r="I37" s="48" t="s">
        <v>401</v>
      </c>
      <c r="J37" s="48" t="s">
        <v>404</v>
      </c>
      <c r="K37" s="48" t="s">
        <v>414</v>
      </c>
      <c r="L37" s="52" t="s">
        <v>116</v>
      </c>
    </row>
    <row r="38" spans="1:12" x14ac:dyDescent="0.25">
      <c r="A38" s="52" t="s">
        <v>41</v>
      </c>
      <c r="B38" s="53" t="s">
        <v>40</v>
      </c>
      <c r="C38" s="49" t="s">
        <v>386</v>
      </c>
      <c r="D38" s="49" t="s">
        <v>357</v>
      </c>
      <c r="E38" s="48" t="s">
        <v>384</v>
      </c>
      <c r="F38" s="47" t="s">
        <v>358</v>
      </c>
      <c r="G38" s="40" t="s">
        <v>388</v>
      </c>
      <c r="H38" s="48" t="s">
        <v>383</v>
      </c>
      <c r="I38" s="48" t="s">
        <v>401</v>
      </c>
      <c r="J38" s="48" t="s">
        <v>404</v>
      </c>
      <c r="K38" s="48" t="s">
        <v>414</v>
      </c>
      <c r="L38" s="52" t="s">
        <v>116</v>
      </c>
    </row>
    <row r="39" spans="1:12" x14ac:dyDescent="0.25">
      <c r="A39" s="52" t="s">
        <v>10</v>
      </c>
      <c r="B39" s="53" t="s">
        <v>18</v>
      </c>
      <c r="C39" s="49" t="s">
        <v>386</v>
      </c>
      <c r="D39" s="49" t="s">
        <v>357</v>
      </c>
      <c r="E39" s="48" t="s">
        <v>384</v>
      </c>
      <c r="F39" s="47" t="s">
        <v>358</v>
      </c>
      <c r="G39" s="40" t="s">
        <v>388</v>
      </c>
      <c r="H39" s="48" t="s">
        <v>383</v>
      </c>
      <c r="I39" s="48" t="s">
        <v>401</v>
      </c>
      <c r="J39" s="48" t="s">
        <v>404</v>
      </c>
      <c r="K39" s="48" t="s">
        <v>414</v>
      </c>
      <c r="L39" s="52" t="s">
        <v>116</v>
      </c>
    </row>
    <row r="40" spans="1:12" x14ac:dyDescent="0.25">
      <c r="A40" s="52" t="s">
        <v>10</v>
      </c>
      <c r="B40" s="53" t="s">
        <v>85</v>
      </c>
      <c r="C40" s="49" t="s">
        <v>386</v>
      </c>
      <c r="D40" s="49" t="s">
        <v>357</v>
      </c>
      <c r="E40" s="48" t="s">
        <v>384</v>
      </c>
      <c r="F40" s="47" t="s">
        <v>358</v>
      </c>
      <c r="G40" s="40" t="s">
        <v>388</v>
      </c>
      <c r="H40" s="48" t="s">
        <v>383</v>
      </c>
      <c r="I40" s="48" t="s">
        <v>401</v>
      </c>
      <c r="J40" s="48" t="s">
        <v>404</v>
      </c>
      <c r="K40" s="48" t="s">
        <v>414</v>
      </c>
      <c r="L40" s="52" t="s">
        <v>116</v>
      </c>
    </row>
    <row r="41" spans="1:12" x14ac:dyDescent="0.25">
      <c r="A41" s="52" t="s">
        <v>43</v>
      </c>
      <c r="B41" s="53" t="s">
        <v>42</v>
      </c>
      <c r="C41" s="49" t="s">
        <v>386</v>
      </c>
      <c r="D41" s="49" t="s">
        <v>357</v>
      </c>
      <c r="E41" s="48" t="s">
        <v>417</v>
      </c>
      <c r="F41" s="47" t="s">
        <v>358</v>
      </c>
      <c r="G41" s="40" t="s">
        <v>388</v>
      </c>
      <c r="H41" s="48" t="s">
        <v>383</v>
      </c>
      <c r="I41" s="48" t="s">
        <v>401</v>
      </c>
      <c r="J41" s="48" t="s">
        <v>404</v>
      </c>
      <c r="K41" s="48" t="s">
        <v>414</v>
      </c>
      <c r="L41" s="52" t="s">
        <v>116</v>
      </c>
    </row>
    <row r="42" spans="1:12" x14ac:dyDescent="0.25">
      <c r="A42" s="52" t="s">
        <v>45</v>
      </c>
      <c r="B42" s="53" t="s">
        <v>44</v>
      </c>
      <c r="C42" s="49" t="s">
        <v>386</v>
      </c>
      <c r="D42" s="49" t="s">
        <v>357</v>
      </c>
      <c r="E42" s="48" t="s">
        <v>384</v>
      </c>
      <c r="F42" s="47" t="s">
        <v>358</v>
      </c>
      <c r="G42" s="40" t="s">
        <v>388</v>
      </c>
      <c r="H42" s="48" t="s">
        <v>383</v>
      </c>
      <c r="I42" s="48" t="s">
        <v>401</v>
      </c>
      <c r="J42" s="48" t="s">
        <v>404</v>
      </c>
      <c r="K42" s="48" t="s">
        <v>414</v>
      </c>
      <c r="L42" s="52" t="s">
        <v>116</v>
      </c>
    </row>
    <row r="43" spans="1:12" x14ac:dyDescent="0.25">
      <c r="A43" s="52" t="s">
        <v>33</v>
      </c>
      <c r="B43" s="53" t="s">
        <v>91</v>
      </c>
      <c r="C43" s="49" t="s">
        <v>386</v>
      </c>
      <c r="D43" s="49" t="s">
        <v>357</v>
      </c>
      <c r="E43" s="48" t="s">
        <v>384</v>
      </c>
      <c r="F43" s="47" t="s">
        <v>358</v>
      </c>
      <c r="G43" s="40" t="s">
        <v>388</v>
      </c>
      <c r="H43" s="48" t="s">
        <v>383</v>
      </c>
      <c r="I43" s="48" t="s">
        <v>401</v>
      </c>
      <c r="J43" s="48" t="s">
        <v>404</v>
      </c>
      <c r="K43" s="48" t="s">
        <v>414</v>
      </c>
      <c r="L43" s="52" t="s">
        <v>116</v>
      </c>
    </row>
    <row r="44" spans="1:12" x14ac:dyDescent="0.25">
      <c r="A44" s="52" t="s">
        <v>3</v>
      </c>
      <c r="B44" s="53" t="s">
        <v>19</v>
      </c>
      <c r="C44" s="49" t="s">
        <v>386</v>
      </c>
      <c r="D44" s="49" t="s">
        <v>357</v>
      </c>
      <c r="E44" s="48" t="s">
        <v>384</v>
      </c>
      <c r="F44" s="47" t="s">
        <v>358</v>
      </c>
      <c r="G44" s="40" t="s">
        <v>388</v>
      </c>
      <c r="H44" s="48" t="s">
        <v>383</v>
      </c>
      <c r="I44" s="48" t="s">
        <v>401</v>
      </c>
      <c r="J44" s="48" t="s">
        <v>404</v>
      </c>
      <c r="K44" s="48" t="s">
        <v>414</v>
      </c>
      <c r="L44" s="52" t="s">
        <v>116</v>
      </c>
    </row>
    <row r="45" spans="1:12" x14ac:dyDescent="0.25">
      <c r="A45" s="52" t="s">
        <v>47</v>
      </c>
      <c r="B45" s="53" t="s">
        <v>46</v>
      </c>
      <c r="C45" s="49" t="s">
        <v>386</v>
      </c>
      <c r="D45" s="49" t="s">
        <v>357</v>
      </c>
      <c r="E45" s="48" t="s">
        <v>384</v>
      </c>
      <c r="F45" s="47" t="s">
        <v>358</v>
      </c>
      <c r="G45" s="40" t="s">
        <v>388</v>
      </c>
      <c r="H45" s="48" t="s">
        <v>383</v>
      </c>
      <c r="I45" s="48" t="s">
        <v>401</v>
      </c>
      <c r="J45" s="48" t="s">
        <v>404</v>
      </c>
      <c r="K45" s="48" t="s">
        <v>414</v>
      </c>
      <c r="L45" s="52" t="s">
        <v>116</v>
      </c>
    </row>
    <row r="46" spans="1:12" x14ac:dyDescent="0.25">
      <c r="A46" s="52" t="s">
        <v>3</v>
      </c>
      <c r="B46" s="53" t="s">
        <v>68</v>
      </c>
      <c r="C46" s="49" t="s">
        <v>386</v>
      </c>
      <c r="D46" s="49" t="s">
        <v>357</v>
      </c>
      <c r="E46" s="48" t="s">
        <v>384</v>
      </c>
      <c r="F46" s="47" t="s">
        <v>358</v>
      </c>
      <c r="G46" s="40" t="s">
        <v>388</v>
      </c>
      <c r="H46" s="48" t="s">
        <v>383</v>
      </c>
      <c r="I46" s="48" t="s">
        <v>401</v>
      </c>
      <c r="J46" s="48" t="s">
        <v>404</v>
      </c>
      <c r="K46" s="48" t="s">
        <v>414</v>
      </c>
      <c r="L46" s="52" t="s">
        <v>116</v>
      </c>
    </row>
    <row r="47" spans="1:12" x14ac:dyDescent="0.25">
      <c r="A47" s="52" t="s">
        <v>3</v>
      </c>
      <c r="B47" s="53" t="s">
        <v>24</v>
      </c>
      <c r="C47" s="49" t="s">
        <v>386</v>
      </c>
      <c r="D47" s="49" t="s">
        <v>357</v>
      </c>
      <c r="E47" s="48" t="s">
        <v>384</v>
      </c>
      <c r="F47" s="47" t="s">
        <v>358</v>
      </c>
      <c r="G47" s="40" t="s">
        <v>388</v>
      </c>
      <c r="H47" s="48" t="s">
        <v>383</v>
      </c>
      <c r="I47" s="48" t="s">
        <v>401</v>
      </c>
      <c r="J47" s="48" t="s">
        <v>404</v>
      </c>
      <c r="K47" s="48" t="s">
        <v>414</v>
      </c>
      <c r="L47" s="52" t="s">
        <v>116</v>
      </c>
    </row>
    <row r="48" spans="1:12" x14ac:dyDescent="0.25">
      <c r="A48" s="52" t="s">
        <v>35</v>
      </c>
      <c r="B48" s="53" t="s">
        <v>90</v>
      </c>
      <c r="C48" s="49" t="s">
        <v>386</v>
      </c>
      <c r="D48" s="49" t="s">
        <v>357</v>
      </c>
      <c r="E48" s="48" t="s">
        <v>384</v>
      </c>
      <c r="F48" s="47" t="s">
        <v>358</v>
      </c>
      <c r="G48" s="40" t="s">
        <v>388</v>
      </c>
      <c r="H48" s="48" t="s">
        <v>383</v>
      </c>
      <c r="I48" s="48" t="s">
        <v>401</v>
      </c>
      <c r="J48" s="48" t="s">
        <v>404</v>
      </c>
      <c r="K48" s="48" t="s">
        <v>414</v>
      </c>
      <c r="L48" s="52" t="s">
        <v>116</v>
      </c>
    </row>
    <row r="49" spans="1:12" x14ac:dyDescent="0.25">
      <c r="A49" s="52" t="s">
        <v>49</v>
      </c>
      <c r="B49" s="53" t="s">
        <v>48</v>
      </c>
      <c r="C49" s="49" t="s">
        <v>386</v>
      </c>
      <c r="D49" s="49" t="s">
        <v>357</v>
      </c>
      <c r="E49" s="48" t="s">
        <v>384</v>
      </c>
      <c r="F49" s="47" t="s">
        <v>358</v>
      </c>
      <c r="G49" s="40" t="s">
        <v>388</v>
      </c>
      <c r="H49" s="48" t="s">
        <v>383</v>
      </c>
      <c r="I49" s="48" t="s">
        <v>401</v>
      </c>
      <c r="J49" s="48" t="s">
        <v>404</v>
      </c>
      <c r="K49" s="48" t="s">
        <v>414</v>
      </c>
      <c r="L49" s="52" t="s">
        <v>116</v>
      </c>
    </row>
    <row r="50" spans="1:12" x14ac:dyDescent="0.25">
      <c r="A50" s="52" t="s">
        <v>3</v>
      </c>
      <c r="B50" s="53" t="s">
        <v>69</v>
      </c>
      <c r="C50" s="49" t="s">
        <v>386</v>
      </c>
      <c r="D50" s="49" t="s">
        <v>357</v>
      </c>
      <c r="E50" s="48" t="s">
        <v>384</v>
      </c>
      <c r="F50" s="47" t="s">
        <v>358</v>
      </c>
      <c r="G50" s="40" t="s">
        <v>388</v>
      </c>
      <c r="H50" s="48" t="s">
        <v>383</v>
      </c>
      <c r="I50" s="48" t="s">
        <v>401</v>
      </c>
      <c r="J50" s="48" t="s">
        <v>404</v>
      </c>
      <c r="K50" s="48" t="s">
        <v>414</v>
      </c>
      <c r="L50" s="52" t="s">
        <v>116</v>
      </c>
    </row>
    <row r="51" spans="1:12" x14ac:dyDescent="0.25">
      <c r="A51" s="52" t="s">
        <v>10</v>
      </c>
      <c r="B51" s="53" t="s">
        <v>86</v>
      </c>
      <c r="C51" s="49" t="s">
        <v>386</v>
      </c>
      <c r="D51" s="49" t="s">
        <v>357</v>
      </c>
      <c r="E51" s="48" t="s">
        <v>384</v>
      </c>
      <c r="F51" s="47" t="s">
        <v>358</v>
      </c>
      <c r="G51" s="40" t="s">
        <v>388</v>
      </c>
      <c r="H51" s="48" t="s">
        <v>383</v>
      </c>
      <c r="I51" s="48" t="s">
        <v>401</v>
      </c>
      <c r="J51" s="48" t="s">
        <v>404</v>
      </c>
      <c r="K51" s="48" t="s">
        <v>414</v>
      </c>
      <c r="L51" s="52" t="s">
        <v>116</v>
      </c>
    </row>
    <row r="52" spans="1:12" x14ac:dyDescent="0.25">
      <c r="A52" s="52" t="s">
        <v>51</v>
      </c>
      <c r="B52" s="53" t="s">
        <v>50</v>
      </c>
      <c r="C52" s="49" t="s">
        <v>386</v>
      </c>
      <c r="D52" s="49" t="s">
        <v>357</v>
      </c>
      <c r="E52" s="48" t="s">
        <v>384</v>
      </c>
      <c r="F52" s="47" t="s">
        <v>358</v>
      </c>
      <c r="G52" s="40" t="s">
        <v>388</v>
      </c>
      <c r="H52" s="48" t="s">
        <v>383</v>
      </c>
      <c r="I52" s="48" t="s">
        <v>401</v>
      </c>
      <c r="J52" s="48" t="s">
        <v>404</v>
      </c>
      <c r="K52" s="48" t="s">
        <v>414</v>
      </c>
      <c r="L52" s="52" t="s">
        <v>116</v>
      </c>
    </row>
    <row r="53" spans="1:12" x14ac:dyDescent="0.25">
      <c r="A53" s="52" t="s">
        <v>102</v>
      </c>
      <c r="B53" s="53" t="s">
        <v>101</v>
      </c>
      <c r="C53" s="49" t="s">
        <v>386</v>
      </c>
      <c r="D53" s="49" t="s">
        <v>357</v>
      </c>
      <c r="E53" s="48" t="s">
        <v>384</v>
      </c>
      <c r="F53" s="47" t="s">
        <v>358</v>
      </c>
      <c r="G53" s="40" t="s">
        <v>388</v>
      </c>
      <c r="H53" s="48" t="s">
        <v>383</v>
      </c>
      <c r="I53" s="48" t="s">
        <v>401</v>
      </c>
      <c r="J53" s="48" t="s">
        <v>404</v>
      </c>
      <c r="K53" s="48" t="s">
        <v>414</v>
      </c>
      <c r="L53" s="52" t="s">
        <v>116</v>
      </c>
    </row>
    <row r="54" spans="1:12" x14ac:dyDescent="0.25">
      <c r="A54" s="52" t="s">
        <v>31</v>
      </c>
      <c r="B54" s="53" t="s">
        <v>30</v>
      </c>
      <c r="C54" s="49" t="s">
        <v>386</v>
      </c>
      <c r="D54" s="49" t="s">
        <v>357</v>
      </c>
      <c r="E54" s="48" t="s">
        <v>384</v>
      </c>
      <c r="F54" s="47" t="s">
        <v>358</v>
      </c>
      <c r="G54" s="40" t="s">
        <v>388</v>
      </c>
      <c r="H54" s="48" t="s">
        <v>383</v>
      </c>
      <c r="I54" s="48" t="s">
        <v>401</v>
      </c>
      <c r="J54" s="48" t="s">
        <v>404</v>
      </c>
      <c r="K54" s="48" t="s">
        <v>414</v>
      </c>
      <c r="L54" s="52" t="s">
        <v>116</v>
      </c>
    </row>
    <row r="55" spans="1:12" x14ac:dyDescent="0.25">
      <c r="A55" s="52" t="s">
        <v>31</v>
      </c>
      <c r="B55" s="53" t="s">
        <v>52</v>
      </c>
      <c r="C55" s="49" t="s">
        <v>386</v>
      </c>
      <c r="D55" s="49" t="s">
        <v>357</v>
      </c>
      <c r="E55" s="48" t="s">
        <v>384</v>
      </c>
      <c r="F55" s="47" t="s">
        <v>358</v>
      </c>
      <c r="G55" s="40" t="s">
        <v>388</v>
      </c>
      <c r="H55" s="48" t="s">
        <v>383</v>
      </c>
      <c r="I55" s="48" t="s">
        <v>401</v>
      </c>
      <c r="J55" s="48" t="s">
        <v>404</v>
      </c>
      <c r="K55" s="48" t="s">
        <v>414</v>
      </c>
      <c r="L55" s="52" t="s">
        <v>116</v>
      </c>
    </row>
    <row r="56" spans="1:12" x14ac:dyDescent="0.25">
      <c r="A56" s="52" t="s">
        <v>95</v>
      </c>
      <c r="B56" s="53" t="s">
        <v>94</v>
      </c>
      <c r="C56" s="49" t="s">
        <v>386</v>
      </c>
      <c r="D56" s="49" t="s">
        <v>357</v>
      </c>
      <c r="E56" s="48" t="s">
        <v>384</v>
      </c>
      <c r="F56" s="47" t="s">
        <v>358</v>
      </c>
      <c r="G56" s="40" t="s">
        <v>388</v>
      </c>
      <c r="H56" s="48" t="s">
        <v>383</v>
      </c>
      <c r="I56" s="48" t="s">
        <v>401</v>
      </c>
      <c r="J56" s="48" t="s">
        <v>404</v>
      </c>
      <c r="K56" s="48" t="s">
        <v>414</v>
      </c>
      <c r="L56" s="52" t="s">
        <v>116</v>
      </c>
    </row>
    <row r="57" spans="1:12" x14ac:dyDescent="0.25">
      <c r="A57" s="52" t="s">
        <v>3</v>
      </c>
      <c r="B57" s="53" t="s">
        <v>23</v>
      </c>
      <c r="C57" s="49" t="s">
        <v>386</v>
      </c>
      <c r="D57" s="49" t="s">
        <v>357</v>
      </c>
      <c r="E57" s="48" t="s">
        <v>384</v>
      </c>
      <c r="F57" s="47" t="s">
        <v>358</v>
      </c>
      <c r="G57" s="40" t="s">
        <v>388</v>
      </c>
      <c r="H57" s="48" t="s">
        <v>383</v>
      </c>
      <c r="I57" s="48" t="s">
        <v>401</v>
      </c>
      <c r="J57" s="48" t="s">
        <v>404</v>
      </c>
      <c r="K57" s="48" t="s">
        <v>414</v>
      </c>
      <c r="L57" s="52" t="s">
        <v>116</v>
      </c>
    </row>
    <row r="58" spans="1:12" x14ac:dyDescent="0.25">
      <c r="A58" s="52" t="s">
        <v>54</v>
      </c>
      <c r="B58" s="53" t="s">
        <v>53</v>
      </c>
      <c r="C58" s="49" t="s">
        <v>386</v>
      </c>
      <c r="D58" s="49" t="s">
        <v>357</v>
      </c>
      <c r="E58" s="48" t="s">
        <v>384</v>
      </c>
      <c r="F58" s="47" t="s">
        <v>358</v>
      </c>
      <c r="G58" s="40" t="s">
        <v>388</v>
      </c>
      <c r="H58" s="48" t="s">
        <v>383</v>
      </c>
      <c r="I58" s="48" t="s">
        <v>401</v>
      </c>
      <c r="J58" s="48" t="s">
        <v>404</v>
      </c>
      <c r="K58" s="48" t="s">
        <v>414</v>
      </c>
      <c r="L58" s="52" t="s">
        <v>116</v>
      </c>
    </row>
    <row r="59" spans="1:12" x14ac:dyDescent="0.25">
      <c r="A59" s="52" t="s">
        <v>3</v>
      </c>
      <c r="B59" s="53" t="s">
        <v>70</v>
      </c>
      <c r="C59" s="49" t="s">
        <v>386</v>
      </c>
      <c r="D59" s="49" t="s">
        <v>357</v>
      </c>
      <c r="E59" s="48" t="s">
        <v>384</v>
      </c>
      <c r="F59" s="47" t="s">
        <v>358</v>
      </c>
      <c r="G59" s="40" t="s">
        <v>388</v>
      </c>
      <c r="H59" s="48" t="s">
        <v>383</v>
      </c>
      <c r="I59" s="48" t="s">
        <v>401</v>
      </c>
      <c r="J59" s="48" t="s">
        <v>404</v>
      </c>
      <c r="K59" s="48" t="s">
        <v>414</v>
      </c>
      <c r="L59" s="52" t="s">
        <v>116</v>
      </c>
    </row>
    <row r="60" spans="1:12" x14ac:dyDescent="0.25">
      <c r="A60" s="52" t="s">
        <v>89</v>
      </c>
      <c r="B60" s="53" t="s">
        <v>88</v>
      </c>
      <c r="C60" s="49" t="s">
        <v>386</v>
      </c>
      <c r="D60" s="49" t="s">
        <v>357</v>
      </c>
      <c r="E60" s="48" t="s">
        <v>384</v>
      </c>
      <c r="F60" s="47" t="s">
        <v>358</v>
      </c>
      <c r="G60" s="40" t="s">
        <v>388</v>
      </c>
      <c r="H60" s="48" t="s">
        <v>383</v>
      </c>
      <c r="I60" s="48" t="s">
        <v>401</v>
      </c>
      <c r="J60" s="48" t="s">
        <v>404</v>
      </c>
      <c r="K60" s="48" t="s">
        <v>414</v>
      </c>
      <c r="L60" s="52" t="s">
        <v>116</v>
      </c>
    </row>
    <row r="61" spans="1:12" x14ac:dyDescent="0.25">
      <c r="A61" s="52" t="s">
        <v>33</v>
      </c>
      <c r="B61" s="53" t="s">
        <v>79</v>
      </c>
      <c r="C61" s="49" t="s">
        <v>386</v>
      </c>
      <c r="D61" s="49" t="s">
        <v>357</v>
      </c>
      <c r="E61" s="48" t="s">
        <v>384</v>
      </c>
      <c r="F61" s="47" t="s">
        <v>358</v>
      </c>
      <c r="G61" s="40" t="s">
        <v>388</v>
      </c>
      <c r="H61" s="48" t="s">
        <v>383</v>
      </c>
      <c r="I61" s="48" t="s">
        <v>401</v>
      </c>
      <c r="J61" s="48" t="s">
        <v>404</v>
      </c>
      <c r="K61" s="48" t="s">
        <v>414</v>
      </c>
      <c r="L61" s="52" t="s">
        <v>116</v>
      </c>
    </row>
    <row r="62" spans="1:12" x14ac:dyDescent="0.25">
      <c r="A62" s="52" t="s">
        <v>56</v>
      </c>
      <c r="B62" s="53" t="s">
        <v>55</v>
      </c>
      <c r="C62" s="49" t="s">
        <v>386</v>
      </c>
      <c r="D62" s="49" t="s">
        <v>357</v>
      </c>
      <c r="E62" s="48" t="s">
        <v>384</v>
      </c>
      <c r="F62" s="47" t="s">
        <v>358</v>
      </c>
      <c r="G62" s="40" t="s">
        <v>388</v>
      </c>
      <c r="H62" s="48" t="s">
        <v>383</v>
      </c>
      <c r="I62" s="48" t="s">
        <v>401</v>
      </c>
      <c r="J62" s="48" t="s">
        <v>404</v>
      </c>
      <c r="K62" s="48" t="s">
        <v>414</v>
      </c>
      <c r="L62" s="52" t="s">
        <v>116</v>
      </c>
    </row>
    <row r="63" spans="1:12" x14ac:dyDescent="0.25">
      <c r="A63" s="52" t="s">
        <v>58</v>
      </c>
      <c r="B63" s="53" t="s">
        <v>57</v>
      </c>
      <c r="C63" s="49" t="s">
        <v>386</v>
      </c>
      <c r="D63" s="49" t="s">
        <v>357</v>
      </c>
      <c r="E63" s="48" t="s">
        <v>418</v>
      </c>
      <c r="F63" s="47" t="s">
        <v>358</v>
      </c>
      <c r="G63" s="40" t="s">
        <v>388</v>
      </c>
      <c r="H63" s="48" t="s">
        <v>383</v>
      </c>
      <c r="I63" s="48" t="s">
        <v>401</v>
      </c>
      <c r="J63" s="48" t="s">
        <v>404</v>
      </c>
      <c r="K63" s="48" t="s">
        <v>414</v>
      </c>
      <c r="L63" s="52" t="s">
        <v>116</v>
      </c>
    </row>
    <row r="64" spans="1:12" x14ac:dyDescent="0.25">
      <c r="A64" s="52" t="s">
        <v>60</v>
      </c>
      <c r="B64" s="53" t="s">
        <v>61</v>
      </c>
      <c r="C64" s="49" t="s">
        <v>386</v>
      </c>
      <c r="D64" s="49" t="s">
        <v>357</v>
      </c>
      <c r="E64" s="48" t="s">
        <v>384</v>
      </c>
      <c r="F64" s="47" t="s">
        <v>358</v>
      </c>
      <c r="G64" s="40" t="s">
        <v>388</v>
      </c>
      <c r="H64" s="48" t="s">
        <v>383</v>
      </c>
      <c r="I64" s="48" t="s">
        <v>401</v>
      </c>
      <c r="J64" s="48" t="s">
        <v>404</v>
      </c>
      <c r="K64" s="48" t="s">
        <v>414</v>
      </c>
      <c r="L64" s="52" t="s">
        <v>116</v>
      </c>
    </row>
    <row r="65" spans="1:12" x14ac:dyDescent="0.25">
      <c r="A65" s="52" t="s">
        <v>3</v>
      </c>
      <c r="B65" s="53" t="s">
        <v>25</v>
      </c>
      <c r="C65" s="49" t="s">
        <v>386</v>
      </c>
      <c r="D65" s="49" t="s">
        <v>357</v>
      </c>
      <c r="E65" s="48" t="s">
        <v>384</v>
      </c>
      <c r="F65" s="47" t="s">
        <v>358</v>
      </c>
      <c r="G65" s="40" t="s">
        <v>388</v>
      </c>
      <c r="H65" s="48" t="s">
        <v>383</v>
      </c>
      <c r="I65" s="48" t="s">
        <v>401</v>
      </c>
      <c r="J65" s="48" t="s">
        <v>404</v>
      </c>
      <c r="K65" s="48" t="s">
        <v>414</v>
      </c>
      <c r="L65" s="52" t="s">
        <v>116</v>
      </c>
    </row>
    <row r="66" spans="1:12" x14ac:dyDescent="0.25">
      <c r="A66" s="52" t="s">
        <v>10</v>
      </c>
      <c r="B66" s="53" t="s">
        <v>87</v>
      </c>
      <c r="C66" s="49" t="s">
        <v>386</v>
      </c>
      <c r="D66" s="49" t="s">
        <v>357</v>
      </c>
      <c r="E66" s="48" t="s">
        <v>384</v>
      </c>
      <c r="F66" s="47" t="s">
        <v>358</v>
      </c>
      <c r="G66" s="40" t="s">
        <v>388</v>
      </c>
      <c r="H66" s="48" t="s">
        <v>383</v>
      </c>
      <c r="I66" s="48" t="s">
        <v>401</v>
      </c>
      <c r="J66" s="48" t="s">
        <v>404</v>
      </c>
      <c r="K66" s="48" t="s">
        <v>414</v>
      </c>
      <c r="L66" s="52" t="s">
        <v>116</v>
      </c>
    </row>
    <row r="67" spans="1:12" x14ac:dyDescent="0.25">
      <c r="A67" s="52" t="s">
        <v>39</v>
      </c>
      <c r="B67" s="53" t="s">
        <v>96</v>
      </c>
      <c r="C67" s="49" t="s">
        <v>386</v>
      </c>
      <c r="D67" s="49" t="s">
        <v>357</v>
      </c>
      <c r="E67" s="48" t="s">
        <v>384</v>
      </c>
      <c r="F67" s="47" t="s">
        <v>358</v>
      </c>
      <c r="G67" s="40" t="s">
        <v>388</v>
      </c>
      <c r="H67" s="48" t="s">
        <v>383</v>
      </c>
      <c r="I67" s="48" t="s">
        <v>401</v>
      </c>
      <c r="J67" s="48" t="s">
        <v>404</v>
      </c>
      <c r="K67" s="48" t="s">
        <v>414</v>
      </c>
      <c r="L67" s="52" t="s">
        <v>116</v>
      </c>
    </row>
    <row r="68" spans="1:12" x14ac:dyDescent="0.25">
      <c r="A68" s="52" t="s">
        <v>3</v>
      </c>
      <c r="B68" s="53" t="s">
        <v>71</v>
      </c>
      <c r="C68" s="49" t="s">
        <v>386</v>
      </c>
      <c r="D68" s="49" t="s">
        <v>357</v>
      </c>
      <c r="E68" s="48" t="s">
        <v>384</v>
      </c>
      <c r="F68" s="47" t="s">
        <v>358</v>
      </c>
      <c r="G68" s="40" t="s">
        <v>388</v>
      </c>
      <c r="H68" s="48" t="s">
        <v>383</v>
      </c>
      <c r="I68" s="48" t="s">
        <v>401</v>
      </c>
      <c r="J68" s="48" t="s">
        <v>404</v>
      </c>
      <c r="K68" s="48" t="s">
        <v>414</v>
      </c>
      <c r="L68" s="52" t="s">
        <v>116</v>
      </c>
    </row>
    <row r="69" spans="1:12" x14ac:dyDescent="0.25">
      <c r="A69" s="52" t="s">
        <v>8</v>
      </c>
      <c r="B69" s="53" t="s">
        <v>104</v>
      </c>
      <c r="C69" s="49" t="s">
        <v>386</v>
      </c>
      <c r="D69" s="49" t="s">
        <v>357</v>
      </c>
      <c r="E69" s="48" t="s">
        <v>384</v>
      </c>
      <c r="F69" s="47" t="s">
        <v>358</v>
      </c>
      <c r="G69" s="40" t="s">
        <v>388</v>
      </c>
      <c r="H69" s="48" t="s">
        <v>383</v>
      </c>
      <c r="I69" s="48" t="s">
        <v>401</v>
      </c>
      <c r="J69" s="48" t="s">
        <v>404</v>
      </c>
      <c r="K69" s="48" t="s">
        <v>414</v>
      </c>
      <c r="L69" s="52" t="s">
        <v>116</v>
      </c>
    </row>
    <row r="70" spans="1:12" x14ac:dyDescent="0.25">
      <c r="A70" s="52" t="s">
        <v>33</v>
      </c>
      <c r="B70" s="53" t="s">
        <v>80</v>
      </c>
      <c r="C70" s="49" t="s">
        <v>386</v>
      </c>
      <c r="D70" s="49" t="s">
        <v>357</v>
      </c>
      <c r="E70" s="48" t="s">
        <v>384</v>
      </c>
      <c r="F70" s="47" t="s">
        <v>358</v>
      </c>
      <c r="G70" s="40" t="s">
        <v>388</v>
      </c>
      <c r="H70" s="48" t="s">
        <v>383</v>
      </c>
      <c r="I70" s="48" t="s">
        <v>401</v>
      </c>
      <c r="J70" s="48" t="s">
        <v>404</v>
      </c>
      <c r="K70" s="48" t="s">
        <v>414</v>
      </c>
      <c r="L70" s="52" t="s">
        <v>116</v>
      </c>
    </row>
    <row r="71" spans="1:12" x14ac:dyDescent="0.25">
      <c r="A71" s="52" t="s">
        <v>305</v>
      </c>
      <c r="B71" s="53" t="s">
        <v>27</v>
      </c>
      <c r="C71" s="49" t="s">
        <v>386</v>
      </c>
      <c r="D71" s="49" t="s">
        <v>357</v>
      </c>
      <c r="E71" s="48" t="s">
        <v>384</v>
      </c>
      <c r="F71" s="47" t="s">
        <v>358</v>
      </c>
      <c r="G71" s="40" t="s">
        <v>388</v>
      </c>
      <c r="H71" s="48" t="s">
        <v>383</v>
      </c>
      <c r="I71" s="48" t="s">
        <v>401</v>
      </c>
      <c r="J71" s="48" t="s">
        <v>404</v>
      </c>
      <c r="K71" s="48" t="s">
        <v>414</v>
      </c>
      <c r="L71" s="52" t="s">
        <v>116</v>
      </c>
    </row>
    <row r="72" spans="1:12" x14ac:dyDescent="0.25">
      <c r="A72" s="52" t="s">
        <v>3</v>
      </c>
      <c r="B72" s="53" t="s">
        <v>72</v>
      </c>
      <c r="C72" s="49" t="s">
        <v>386</v>
      </c>
      <c r="D72" s="49" t="s">
        <v>357</v>
      </c>
      <c r="E72" s="48" t="s">
        <v>384</v>
      </c>
      <c r="F72" s="47" t="s">
        <v>358</v>
      </c>
      <c r="G72" s="40" t="s">
        <v>388</v>
      </c>
      <c r="H72" s="48" t="s">
        <v>383</v>
      </c>
      <c r="I72" s="48" t="s">
        <v>401</v>
      </c>
      <c r="J72" s="48" t="s">
        <v>404</v>
      </c>
      <c r="K72" s="48" t="s">
        <v>414</v>
      </c>
      <c r="L72" s="52" t="s">
        <v>116</v>
      </c>
    </row>
    <row r="73" spans="1:12" x14ac:dyDescent="0.25">
      <c r="A73" s="52" t="s">
        <v>3</v>
      </c>
      <c r="B73" s="53" t="s">
        <v>73</v>
      </c>
      <c r="C73" s="49" t="s">
        <v>386</v>
      </c>
      <c r="D73" s="49" t="s">
        <v>357</v>
      </c>
      <c r="E73" s="48" t="s">
        <v>384</v>
      </c>
      <c r="F73" s="47" t="s">
        <v>358</v>
      </c>
      <c r="G73" s="40" t="s">
        <v>388</v>
      </c>
      <c r="H73" s="48" t="s">
        <v>383</v>
      </c>
      <c r="I73" s="48" t="s">
        <v>401</v>
      </c>
      <c r="J73" s="48" t="s">
        <v>404</v>
      </c>
      <c r="K73" s="48" t="s">
        <v>414</v>
      </c>
      <c r="L73" s="52" t="s">
        <v>116</v>
      </c>
    </row>
    <row r="74" spans="1:12" x14ac:dyDescent="0.25">
      <c r="A74" s="52" t="s">
        <v>108</v>
      </c>
      <c r="B74" s="53" t="s">
        <v>107</v>
      </c>
      <c r="C74" s="49" t="s">
        <v>386</v>
      </c>
      <c r="D74" s="49" t="s">
        <v>357</v>
      </c>
      <c r="E74" s="48" t="s">
        <v>384</v>
      </c>
      <c r="F74" s="47" t="s">
        <v>358</v>
      </c>
      <c r="G74" s="40" t="s">
        <v>388</v>
      </c>
      <c r="H74" s="48" t="s">
        <v>383</v>
      </c>
      <c r="I74" s="48" t="s">
        <v>401</v>
      </c>
      <c r="J74" s="48" t="s">
        <v>404</v>
      </c>
      <c r="K74" s="48" t="s">
        <v>414</v>
      </c>
      <c r="L74" s="52" t="s">
        <v>116</v>
      </c>
    </row>
    <row r="75" spans="1:12" x14ac:dyDescent="0.25">
      <c r="A75" s="52" t="s">
        <v>56</v>
      </c>
      <c r="B75" s="53" t="s">
        <v>74</v>
      </c>
      <c r="C75" s="49" t="s">
        <v>386</v>
      </c>
      <c r="D75" s="49" t="s">
        <v>357</v>
      </c>
      <c r="E75" s="48" t="s">
        <v>384</v>
      </c>
      <c r="F75" s="47" t="s">
        <v>358</v>
      </c>
      <c r="G75" s="40" t="s">
        <v>388</v>
      </c>
      <c r="H75" s="48" t="s">
        <v>383</v>
      </c>
      <c r="I75" s="48" t="s">
        <v>401</v>
      </c>
      <c r="J75" s="48" t="s">
        <v>404</v>
      </c>
      <c r="K75" s="48" t="s">
        <v>414</v>
      </c>
      <c r="L75" s="52" t="s">
        <v>116</v>
      </c>
    </row>
    <row r="76" spans="1:12" x14ac:dyDescent="0.25">
      <c r="A76" s="52" t="s">
        <v>76</v>
      </c>
      <c r="B76" s="53" t="s">
        <v>75</v>
      </c>
      <c r="C76" s="49" t="s">
        <v>386</v>
      </c>
      <c r="D76" s="49" t="s">
        <v>357</v>
      </c>
      <c r="E76" s="48" t="s">
        <v>384</v>
      </c>
      <c r="F76" s="47" t="s">
        <v>358</v>
      </c>
      <c r="G76" s="40" t="s">
        <v>388</v>
      </c>
      <c r="H76" s="48" t="s">
        <v>383</v>
      </c>
      <c r="I76" s="48" t="s">
        <v>401</v>
      </c>
      <c r="J76" s="48" t="s">
        <v>404</v>
      </c>
      <c r="K76" s="48" t="s">
        <v>414</v>
      </c>
      <c r="L76" s="52" t="s">
        <v>116</v>
      </c>
    </row>
    <row r="77" spans="1:12" x14ac:dyDescent="0.25">
      <c r="A77" s="52" t="s">
        <v>20</v>
      </c>
      <c r="B77" s="53" t="s">
        <v>21</v>
      </c>
      <c r="C77" s="49" t="s">
        <v>386</v>
      </c>
      <c r="D77" s="49" t="s">
        <v>357</v>
      </c>
      <c r="E77" s="48" t="s">
        <v>384</v>
      </c>
      <c r="F77" s="47" t="s">
        <v>358</v>
      </c>
      <c r="G77" s="40" t="s">
        <v>388</v>
      </c>
      <c r="H77" s="48" t="s">
        <v>383</v>
      </c>
      <c r="I77" s="48" t="s">
        <v>401</v>
      </c>
      <c r="J77" s="48" t="s">
        <v>404</v>
      </c>
      <c r="K77" s="48" t="s">
        <v>414</v>
      </c>
      <c r="L77" s="52" t="s">
        <v>116</v>
      </c>
    </row>
    <row r="78" spans="1:12" x14ac:dyDescent="0.25">
      <c r="A78" s="52" t="s">
        <v>360</v>
      </c>
      <c r="B78" s="53" t="s">
        <v>361</v>
      </c>
      <c r="C78" s="49" t="s">
        <v>386</v>
      </c>
      <c r="D78" s="49" t="s">
        <v>357</v>
      </c>
      <c r="E78" s="48" t="s">
        <v>384</v>
      </c>
      <c r="F78" s="47" t="s">
        <v>358</v>
      </c>
      <c r="G78" s="40" t="s">
        <v>388</v>
      </c>
      <c r="H78" s="48" t="s">
        <v>383</v>
      </c>
      <c r="I78" s="48" t="s">
        <v>401</v>
      </c>
      <c r="J78" s="48" t="s">
        <v>404</v>
      </c>
      <c r="K78" s="48" t="s">
        <v>414</v>
      </c>
      <c r="L78" s="52" t="s">
        <v>116</v>
      </c>
    </row>
    <row r="79" spans="1:12" x14ac:dyDescent="0.25">
      <c r="A79" s="52" t="s">
        <v>78</v>
      </c>
      <c r="B79" s="53" t="s">
        <v>77</v>
      </c>
      <c r="C79" s="49" t="s">
        <v>386</v>
      </c>
      <c r="D79" s="49" t="s">
        <v>357</v>
      </c>
      <c r="E79" s="48" t="s">
        <v>384</v>
      </c>
      <c r="F79" s="47" t="s">
        <v>358</v>
      </c>
      <c r="G79" s="40" t="s">
        <v>388</v>
      </c>
      <c r="H79" s="48" t="s">
        <v>383</v>
      </c>
      <c r="I79" s="48" t="s">
        <v>401</v>
      </c>
      <c r="J79" s="48" t="s">
        <v>404</v>
      </c>
      <c r="K79" s="48" t="s">
        <v>414</v>
      </c>
      <c r="L79" s="52" t="s">
        <v>116</v>
      </c>
    </row>
    <row r="80" spans="1:12" x14ac:dyDescent="0.25">
      <c r="A80" s="52" t="s">
        <v>33</v>
      </c>
      <c r="B80" s="53" t="s">
        <v>359</v>
      </c>
      <c r="C80" s="49" t="s">
        <v>386</v>
      </c>
      <c r="D80" s="49" t="s">
        <v>357</v>
      </c>
      <c r="E80" s="48" t="s">
        <v>419</v>
      </c>
      <c r="F80" s="47" t="s">
        <v>358</v>
      </c>
      <c r="G80" s="40" t="s">
        <v>388</v>
      </c>
      <c r="H80" s="48" t="s">
        <v>383</v>
      </c>
      <c r="I80" s="48" t="s">
        <v>401</v>
      </c>
      <c r="J80" s="48" t="s">
        <v>404</v>
      </c>
      <c r="K80" s="48" t="s">
        <v>414</v>
      </c>
      <c r="L80" s="52" t="s">
        <v>116</v>
      </c>
    </row>
    <row r="81" spans="1:12" x14ac:dyDescent="0.25">
      <c r="A81" s="52" t="s">
        <v>82</v>
      </c>
      <c r="B81" s="53" t="s">
        <v>81</v>
      </c>
      <c r="C81" s="49" t="s">
        <v>386</v>
      </c>
      <c r="D81" s="49" t="s">
        <v>357</v>
      </c>
      <c r="E81" s="48" t="s">
        <v>384</v>
      </c>
      <c r="F81" s="47" t="s">
        <v>358</v>
      </c>
      <c r="G81" s="40" t="s">
        <v>388</v>
      </c>
      <c r="H81" s="48" t="s">
        <v>383</v>
      </c>
      <c r="I81" s="48" t="s">
        <v>401</v>
      </c>
      <c r="J81" s="48" t="s">
        <v>404</v>
      </c>
      <c r="K81" s="48" t="s">
        <v>414</v>
      </c>
      <c r="L81" s="52" t="s">
        <v>116</v>
      </c>
    </row>
    <row r="82" spans="1:12" x14ac:dyDescent="0.25">
      <c r="A82" s="52" t="s">
        <v>10</v>
      </c>
      <c r="B82" s="53" t="s">
        <v>9</v>
      </c>
      <c r="C82" s="49" t="s">
        <v>386</v>
      </c>
      <c r="D82" s="49" t="s">
        <v>357</v>
      </c>
      <c r="E82" s="48" t="s">
        <v>384</v>
      </c>
      <c r="F82" s="47" t="s">
        <v>358</v>
      </c>
      <c r="G82" s="40" t="s">
        <v>388</v>
      </c>
      <c r="H82" s="48" t="s">
        <v>383</v>
      </c>
      <c r="I82" s="48" t="s">
        <v>401</v>
      </c>
      <c r="J82" s="48" t="s">
        <v>404</v>
      </c>
      <c r="K82" s="48" t="s">
        <v>414</v>
      </c>
      <c r="L82" s="52" t="s">
        <v>116</v>
      </c>
    </row>
    <row r="83" spans="1:12" x14ac:dyDescent="0.25">
      <c r="A83" s="52" t="s">
        <v>93</v>
      </c>
      <c r="B83" s="53" t="s">
        <v>92</v>
      </c>
      <c r="C83" s="49" t="s">
        <v>386</v>
      </c>
      <c r="D83" s="49" t="s">
        <v>357</v>
      </c>
      <c r="E83" s="48" t="s">
        <v>384</v>
      </c>
      <c r="F83" s="47" t="s">
        <v>358</v>
      </c>
      <c r="G83" s="40" t="s">
        <v>388</v>
      </c>
      <c r="H83" s="48" t="s">
        <v>383</v>
      </c>
      <c r="I83" s="48" t="s">
        <v>401</v>
      </c>
      <c r="J83" s="48" t="s">
        <v>404</v>
      </c>
      <c r="K83" s="48" t="s">
        <v>414</v>
      </c>
      <c r="L83" s="52" t="s">
        <v>116</v>
      </c>
    </row>
    <row r="84" spans="1:12" x14ac:dyDescent="0.25">
      <c r="A84" s="52" t="s">
        <v>3</v>
      </c>
      <c r="B84" s="53" t="s">
        <v>26</v>
      </c>
      <c r="C84" s="49" t="s">
        <v>386</v>
      </c>
      <c r="D84" s="49" t="s">
        <v>357</v>
      </c>
      <c r="E84" s="48" t="s">
        <v>384</v>
      </c>
      <c r="F84" s="47" t="s">
        <v>358</v>
      </c>
      <c r="G84" s="40" t="s">
        <v>388</v>
      </c>
      <c r="H84" s="48" t="s">
        <v>383</v>
      </c>
      <c r="I84" s="48" t="s">
        <v>401</v>
      </c>
      <c r="J84" s="48" t="s">
        <v>404</v>
      </c>
      <c r="K84" s="48" t="s">
        <v>414</v>
      </c>
      <c r="L84" s="52" t="s">
        <v>381</v>
      </c>
    </row>
    <row r="85" spans="1:12" x14ac:dyDescent="0.25">
      <c r="A85" s="52" t="s">
        <v>3</v>
      </c>
      <c r="B85" s="53" t="s">
        <v>22</v>
      </c>
      <c r="C85" s="49" t="s">
        <v>386</v>
      </c>
      <c r="D85" s="49" t="s">
        <v>357</v>
      </c>
      <c r="E85" s="48" t="s">
        <v>384</v>
      </c>
      <c r="F85" s="47" t="s">
        <v>358</v>
      </c>
      <c r="G85" s="40" t="s">
        <v>388</v>
      </c>
      <c r="H85" s="48" t="s">
        <v>383</v>
      </c>
      <c r="I85" s="48" t="s">
        <v>401</v>
      </c>
      <c r="J85" s="48" t="s">
        <v>404</v>
      </c>
      <c r="K85" s="48" t="s">
        <v>414</v>
      </c>
      <c r="L85" s="52" t="s">
        <v>381</v>
      </c>
    </row>
    <row r="86" spans="1:12" x14ac:dyDescent="0.25">
      <c r="A86" s="52" t="s">
        <v>3</v>
      </c>
      <c r="B86" s="53" t="s">
        <v>2</v>
      </c>
      <c r="C86" s="49" t="s">
        <v>386</v>
      </c>
      <c r="D86" s="49" t="s">
        <v>357</v>
      </c>
      <c r="E86" s="48" t="s">
        <v>384</v>
      </c>
      <c r="F86" s="47" t="s">
        <v>358</v>
      </c>
      <c r="G86" s="40" t="s">
        <v>388</v>
      </c>
      <c r="H86" s="48" t="s">
        <v>383</v>
      </c>
      <c r="I86" s="48" t="s">
        <v>401</v>
      </c>
      <c r="J86" s="48" t="s">
        <v>404</v>
      </c>
      <c r="K86" s="48" t="s">
        <v>414</v>
      </c>
      <c r="L86" s="52" t="s">
        <v>381</v>
      </c>
    </row>
    <row r="87" spans="1:12" x14ac:dyDescent="0.25">
      <c r="A87" s="52" t="s">
        <v>3</v>
      </c>
      <c r="B87" s="53" t="s">
        <v>13</v>
      </c>
      <c r="C87" s="49" t="s">
        <v>386</v>
      </c>
      <c r="D87" s="49" t="s">
        <v>357</v>
      </c>
      <c r="E87" s="48" t="s">
        <v>384</v>
      </c>
      <c r="F87" s="47" t="s">
        <v>358</v>
      </c>
      <c r="G87" s="40" t="s">
        <v>388</v>
      </c>
      <c r="H87" s="48" t="s">
        <v>383</v>
      </c>
      <c r="I87" s="48" t="s">
        <v>401</v>
      </c>
      <c r="J87" s="48" t="s">
        <v>404</v>
      </c>
      <c r="K87" s="48" t="s">
        <v>414</v>
      </c>
      <c r="L87" s="52" t="s">
        <v>381</v>
      </c>
    </row>
    <row r="88" spans="1:12" x14ac:dyDescent="0.25">
      <c r="A88" s="52" t="s">
        <v>17</v>
      </c>
      <c r="B88" s="53" t="s">
        <v>16</v>
      </c>
      <c r="C88" s="49" t="s">
        <v>386</v>
      </c>
      <c r="D88" s="49" t="s">
        <v>357</v>
      </c>
      <c r="E88" s="48" t="s">
        <v>384</v>
      </c>
      <c r="F88" s="47" t="s">
        <v>358</v>
      </c>
      <c r="G88" s="40" t="s">
        <v>388</v>
      </c>
      <c r="H88" s="48" t="s">
        <v>383</v>
      </c>
      <c r="I88" s="48" t="s">
        <v>401</v>
      </c>
      <c r="J88" s="48" t="s">
        <v>404</v>
      </c>
      <c r="K88" s="48" t="s">
        <v>414</v>
      </c>
      <c r="L88" s="52" t="s">
        <v>381</v>
      </c>
    </row>
    <row r="89" spans="1:12" x14ac:dyDescent="0.25">
      <c r="A89" s="52" t="s">
        <v>10</v>
      </c>
      <c r="B89" s="53" t="s">
        <v>18</v>
      </c>
      <c r="C89" s="49" t="s">
        <v>386</v>
      </c>
      <c r="D89" s="49" t="s">
        <v>357</v>
      </c>
      <c r="E89" s="48" t="s">
        <v>384</v>
      </c>
      <c r="F89" s="47" t="s">
        <v>358</v>
      </c>
      <c r="G89" s="40" t="s">
        <v>388</v>
      </c>
      <c r="H89" s="48" t="s">
        <v>383</v>
      </c>
      <c r="I89" s="48" t="s">
        <v>401</v>
      </c>
      <c r="J89" s="48" t="s">
        <v>404</v>
      </c>
      <c r="K89" s="48" t="s">
        <v>414</v>
      </c>
      <c r="L89" s="52" t="s">
        <v>381</v>
      </c>
    </row>
    <row r="90" spans="1:12" x14ac:dyDescent="0.25">
      <c r="A90" s="52" t="s">
        <v>3</v>
      </c>
      <c r="B90" s="53" t="s">
        <v>19</v>
      </c>
      <c r="C90" s="49" t="s">
        <v>386</v>
      </c>
      <c r="D90" s="49" t="s">
        <v>357</v>
      </c>
      <c r="E90" s="48" t="s">
        <v>384</v>
      </c>
      <c r="F90" s="47" t="s">
        <v>358</v>
      </c>
      <c r="G90" s="40" t="s">
        <v>388</v>
      </c>
      <c r="H90" s="48" t="s">
        <v>383</v>
      </c>
      <c r="I90" s="48" t="s">
        <v>401</v>
      </c>
      <c r="J90" s="48" t="s">
        <v>404</v>
      </c>
      <c r="K90" s="48" t="s">
        <v>414</v>
      </c>
      <c r="L90" s="52" t="s">
        <v>381</v>
      </c>
    </row>
    <row r="91" spans="1:12" x14ac:dyDescent="0.25">
      <c r="A91" s="52" t="s">
        <v>3</v>
      </c>
      <c r="B91" s="53" t="s">
        <v>68</v>
      </c>
      <c r="C91" s="49" t="s">
        <v>386</v>
      </c>
      <c r="D91" s="49" t="s">
        <v>357</v>
      </c>
      <c r="E91" s="48" t="s">
        <v>384</v>
      </c>
      <c r="F91" s="47" t="s">
        <v>358</v>
      </c>
      <c r="G91" s="40" t="s">
        <v>388</v>
      </c>
      <c r="H91" s="48" t="s">
        <v>383</v>
      </c>
      <c r="I91" s="48" t="s">
        <v>401</v>
      </c>
      <c r="J91" s="48" t="s">
        <v>404</v>
      </c>
      <c r="K91" s="48" t="s">
        <v>414</v>
      </c>
      <c r="L91" s="52" t="s">
        <v>381</v>
      </c>
    </row>
    <row r="92" spans="1:12" x14ac:dyDescent="0.25">
      <c r="A92" s="52" t="s">
        <v>3</v>
      </c>
      <c r="B92" s="53" t="s">
        <v>24</v>
      </c>
      <c r="C92" s="49" t="s">
        <v>386</v>
      </c>
      <c r="D92" s="49" t="s">
        <v>357</v>
      </c>
      <c r="E92" s="48" t="s">
        <v>384</v>
      </c>
      <c r="F92" s="47" t="s">
        <v>358</v>
      </c>
      <c r="G92" s="40" t="s">
        <v>388</v>
      </c>
      <c r="H92" s="48" t="s">
        <v>383</v>
      </c>
      <c r="I92" s="48" t="s">
        <v>401</v>
      </c>
      <c r="J92" s="48" t="s">
        <v>404</v>
      </c>
      <c r="K92" s="48" t="s">
        <v>414</v>
      </c>
      <c r="L92" s="52" t="s">
        <v>381</v>
      </c>
    </row>
    <row r="93" spans="1:12" x14ac:dyDescent="0.25">
      <c r="A93" s="52" t="s">
        <v>3</v>
      </c>
      <c r="B93" s="53" t="s">
        <v>23</v>
      </c>
      <c r="C93" s="49" t="s">
        <v>386</v>
      </c>
      <c r="D93" s="49" t="s">
        <v>357</v>
      </c>
      <c r="E93" s="48" t="s">
        <v>384</v>
      </c>
      <c r="F93" s="47" t="s">
        <v>358</v>
      </c>
      <c r="G93" s="40" t="s">
        <v>388</v>
      </c>
      <c r="H93" s="48" t="s">
        <v>383</v>
      </c>
      <c r="I93" s="48" t="s">
        <v>401</v>
      </c>
      <c r="J93" s="48" t="s">
        <v>404</v>
      </c>
      <c r="K93" s="48" t="s">
        <v>414</v>
      </c>
      <c r="L93" s="52" t="s">
        <v>381</v>
      </c>
    </row>
    <row r="94" spans="1:12" x14ac:dyDescent="0.25">
      <c r="A94" s="52" t="s">
        <v>3</v>
      </c>
      <c r="B94" s="53" t="s">
        <v>25</v>
      </c>
      <c r="C94" s="49" t="s">
        <v>386</v>
      </c>
      <c r="D94" s="49" t="s">
        <v>357</v>
      </c>
      <c r="E94" s="48" t="s">
        <v>384</v>
      </c>
      <c r="F94" s="47" t="s">
        <v>358</v>
      </c>
      <c r="G94" s="40" t="s">
        <v>388</v>
      </c>
      <c r="H94" s="48" t="s">
        <v>383</v>
      </c>
      <c r="I94" s="48" t="s">
        <v>401</v>
      </c>
      <c r="J94" s="48" t="s">
        <v>404</v>
      </c>
      <c r="K94" s="48" t="s">
        <v>414</v>
      </c>
      <c r="L94" s="52" t="s">
        <v>381</v>
      </c>
    </row>
    <row r="95" spans="1:12" x14ac:dyDescent="0.25">
      <c r="A95" s="52" t="s">
        <v>305</v>
      </c>
      <c r="B95" s="53" t="s">
        <v>27</v>
      </c>
      <c r="C95" s="49" t="s">
        <v>386</v>
      </c>
      <c r="D95" s="49" t="s">
        <v>357</v>
      </c>
      <c r="E95" s="48" t="s">
        <v>384</v>
      </c>
      <c r="F95" s="47" t="s">
        <v>358</v>
      </c>
      <c r="G95" s="40" t="s">
        <v>388</v>
      </c>
      <c r="H95" s="48" t="s">
        <v>383</v>
      </c>
      <c r="I95" s="48" t="s">
        <v>401</v>
      </c>
      <c r="J95" s="48" t="s">
        <v>404</v>
      </c>
      <c r="K95" s="48" t="s">
        <v>414</v>
      </c>
      <c r="L95" s="52" t="s">
        <v>381</v>
      </c>
    </row>
    <row r="96" spans="1:12" x14ac:dyDescent="0.25">
      <c r="A96" s="52" t="s">
        <v>20</v>
      </c>
      <c r="B96" s="53" t="s">
        <v>21</v>
      </c>
      <c r="C96" s="49" t="s">
        <v>386</v>
      </c>
      <c r="D96" s="49" t="s">
        <v>357</v>
      </c>
      <c r="E96" s="48" t="s">
        <v>384</v>
      </c>
      <c r="F96" s="47" t="s">
        <v>358</v>
      </c>
      <c r="G96" s="40" t="s">
        <v>388</v>
      </c>
      <c r="H96" s="48" t="s">
        <v>383</v>
      </c>
      <c r="I96" s="48" t="s">
        <v>401</v>
      </c>
      <c r="J96" s="48" t="s">
        <v>404</v>
      </c>
      <c r="K96" s="48" t="s">
        <v>414</v>
      </c>
      <c r="L96" s="52" t="s">
        <v>381</v>
      </c>
    </row>
    <row r="97" spans="1:12" x14ac:dyDescent="0.25">
      <c r="A97" s="52" t="s">
        <v>10</v>
      </c>
      <c r="B97" s="53" t="s">
        <v>9</v>
      </c>
      <c r="C97" s="49" t="s">
        <v>386</v>
      </c>
      <c r="D97" s="49" t="s">
        <v>357</v>
      </c>
      <c r="E97" s="48" t="s">
        <v>384</v>
      </c>
      <c r="F97" s="47" t="s">
        <v>358</v>
      </c>
      <c r="G97" s="40" t="s">
        <v>388</v>
      </c>
      <c r="H97" s="48" t="s">
        <v>383</v>
      </c>
      <c r="I97" s="48" t="s">
        <v>401</v>
      </c>
      <c r="J97" s="48" t="s">
        <v>404</v>
      </c>
      <c r="K97" s="48" t="s">
        <v>414</v>
      </c>
      <c r="L97" s="52" t="s">
        <v>381</v>
      </c>
    </row>
  </sheetData>
  <autoFilter ref="A1:L1">
    <sortState ref="A2:L97">
      <sortCondition descending="1" ref="L1"/>
    </sortState>
  </autoFilter>
  <dataValidations count="3">
    <dataValidation type="list" allowBlank="1" showInputMessage="1" showErrorMessage="1" sqref="H2:H97">
      <formula1>Формат</formula1>
    </dataValidation>
    <dataValidation type="list" allowBlank="1" showInputMessage="1" showErrorMessage="1" sqref="J2:J97">
      <formula1>тип</formula1>
    </dataValidation>
    <dataValidation type="list" allowBlank="1" showInputMessage="1" showErrorMessage="1" sqref="I2:I97">
      <formula1>оборудование</formula1>
    </dataValidation>
  </dataValidations>
  <hyperlinks>
    <hyperlink ref="F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82" workbookViewId="0">
      <selection activeCell="C6" sqref="C6:D6"/>
    </sheetView>
  </sheetViews>
  <sheetFormatPr defaultColWidth="9.140625" defaultRowHeight="15" x14ac:dyDescent="0.25"/>
  <cols>
    <col min="1" max="1" width="21.7109375" style="51" bestFit="1" customWidth="1"/>
    <col min="2" max="2" width="19.28515625" style="51" bestFit="1" customWidth="1"/>
    <col min="3" max="3" width="28.7109375" style="51" bestFit="1" customWidth="1"/>
    <col min="4" max="4" width="20.140625" style="51" bestFit="1" customWidth="1"/>
    <col min="5" max="5" width="14.42578125" style="51" bestFit="1" customWidth="1"/>
    <col min="6" max="6" width="20.140625" style="51" bestFit="1" customWidth="1"/>
    <col min="7" max="7" width="23.140625" style="51" bestFit="1" customWidth="1"/>
    <col min="8" max="11" width="14.42578125" style="51" bestFit="1" customWidth="1"/>
    <col min="12" max="12" width="10.42578125" style="51" customWidth="1"/>
    <col min="13" max="16384" width="9.140625" style="51"/>
  </cols>
  <sheetData>
    <row r="1" spans="1:12" ht="25.5" x14ac:dyDescent="0.25">
      <c r="A1" s="2" t="str">
        <f>Ориент!A2</f>
        <v>Регион</v>
      </c>
      <c r="B1" s="2" t="str">
        <f>Ориент!B2</f>
        <v>Город</v>
      </c>
      <c r="C1" s="2" t="str">
        <f>Ориент!C2</f>
        <v>Партнер</v>
      </c>
      <c r="D1" s="2" t="str">
        <f>Ориент!D2</f>
        <v>ФИО ответсвенного сотрудника</v>
      </c>
      <c r="E1" s="2" t="str">
        <f>Ориент!E2</f>
        <v>Телефон партнера</v>
      </c>
      <c r="F1" s="2" t="str">
        <f>Ориент!F2</f>
        <v>Почта</v>
      </c>
      <c r="G1" s="2" t="str">
        <f>Ориент!G2</f>
        <v>Сайт</v>
      </c>
      <c r="H1" s="2" t="str">
        <f>Ориент!H2</f>
        <v>Формат обслуживания</v>
      </c>
      <c r="I1" s="2" t="str">
        <f>Ориент!I2</f>
        <v>Перечень оборудования</v>
      </c>
      <c r="J1" s="2" t="str">
        <f>Ориент!J2</f>
        <v>Оборудование</v>
      </c>
      <c r="K1" s="2" t="str">
        <f>Ориент!K2</f>
        <v>Комментарий</v>
      </c>
      <c r="L1" s="2" t="s">
        <v>1</v>
      </c>
    </row>
    <row r="2" spans="1:12" x14ac:dyDescent="0.25">
      <c r="A2" s="52" t="s">
        <v>39</v>
      </c>
      <c r="B2" s="53" t="s">
        <v>109</v>
      </c>
      <c r="C2" s="49" t="s">
        <v>389</v>
      </c>
      <c r="D2" s="49" t="s">
        <v>390</v>
      </c>
      <c r="E2" s="48" t="s">
        <v>385</v>
      </c>
      <c r="F2" s="40" t="s">
        <v>392</v>
      </c>
      <c r="G2" s="40" t="s">
        <v>391</v>
      </c>
      <c r="H2" s="48" t="s">
        <v>383</v>
      </c>
      <c r="I2" s="48" t="s">
        <v>401</v>
      </c>
      <c r="J2" s="48" t="s">
        <v>404</v>
      </c>
      <c r="K2" s="48" t="s">
        <v>421</v>
      </c>
      <c r="L2" s="52" t="s">
        <v>116</v>
      </c>
    </row>
    <row r="3" spans="1:12" x14ac:dyDescent="0.25">
      <c r="A3" s="52" t="s">
        <v>39</v>
      </c>
      <c r="B3" s="53" t="s">
        <v>110</v>
      </c>
      <c r="C3" s="49" t="s">
        <v>389</v>
      </c>
      <c r="D3" s="49" t="s">
        <v>390</v>
      </c>
      <c r="E3" s="48" t="s">
        <v>385</v>
      </c>
      <c r="F3" s="40" t="s">
        <v>392</v>
      </c>
      <c r="G3" s="40" t="s">
        <v>391</v>
      </c>
      <c r="H3" s="48" t="s">
        <v>383</v>
      </c>
      <c r="I3" s="48" t="s">
        <v>401</v>
      </c>
      <c r="J3" s="48" t="s">
        <v>404</v>
      </c>
      <c r="K3" s="48" t="s">
        <v>421</v>
      </c>
      <c r="L3" s="52" t="s">
        <v>116</v>
      </c>
    </row>
    <row r="4" spans="1:12" x14ac:dyDescent="0.25">
      <c r="A4" s="52" t="s">
        <v>3</v>
      </c>
      <c r="B4" s="53" t="s">
        <v>26</v>
      </c>
      <c r="C4" s="49" t="s">
        <v>389</v>
      </c>
      <c r="D4" s="49" t="s">
        <v>390</v>
      </c>
      <c r="E4" s="48" t="s">
        <v>385</v>
      </c>
      <c r="F4" s="40" t="s">
        <v>392</v>
      </c>
      <c r="G4" s="40" t="s">
        <v>391</v>
      </c>
      <c r="H4" s="48" t="s">
        <v>383</v>
      </c>
      <c r="I4" s="48" t="s">
        <v>401</v>
      </c>
      <c r="J4" s="48" t="s">
        <v>404</v>
      </c>
      <c r="K4" s="48" t="s">
        <v>421</v>
      </c>
      <c r="L4" s="52" t="s">
        <v>116</v>
      </c>
    </row>
    <row r="5" spans="1:12" x14ac:dyDescent="0.25">
      <c r="A5" s="52" t="s">
        <v>5</v>
      </c>
      <c r="B5" s="53" t="s">
        <v>4</v>
      </c>
      <c r="C5" s="49" t="s">
        <v>389</v>
      </c>
      <c r="D5" s="49" t="s">
        <v>390</v>
      </c>
      <c r="E5" s="48" t="s">
        <v>385</v>
      </c>
      <c r="F5" s="40" t="s">
        <v>392</v>
      </c>
      <c r="G5" s="40" t="s">
        <v>391</v>
      </c>
      <c r="H5" s="48" t="s">
        <v>383</v>
      </c>
      <c r="I5" s="48" t="s">
        <v>401</v>
      </c>
      <c r="J5" s="48" t="s">
        <v>404</v>
      </c>
      <c r="K5" s="48" t="s">
        <v>421</v>
      </c>
      <c r="L5" s="52" t="s">
        <v>116</v>
      </c>
    </row>
    <row r="6" spans="1:12" x14ac:dyDescent="0.25">
      <c r="A6" s="52" t="s">
        <v>60</v>
      </c>
      <c r="B6" s="53" t="s">
        <v>59</v>
      </c>
      <c r="C6" s="49" t="s">
        <v>389</v>
      </c>
      <c r="D6" s="49" t="s">
        <v>390</v>
      </c>
      <c r="E6" s="48" t="s">
        <v>385</v>
      </c>
      <c r="F6" s="40" t="s">
        <v>392</v>
      </c>
      <c r="G6" s="40" t="s">
        <v>391</v>
      </c>
      <c r="H6" s="48" t="s">
        <v>383</v>
      </c>
      <c r="I6" s="48" t="s">
        <v>401</v>
      </c>
      <c r="J6" s="48" t="s">
        <v>404</v>
      </c>
      <c r="K6" s="48" t="s">
        <v>421</v>
      </c>
      <c r="L6" s="52" t="s">
        <v>116</v>
      </c>
    </row>
    <row r="7" spans="1:12" x14ac:dyDescent="0.25">
      <c r="A7" s="52" t="s">
        <v>3</v>
      </c>
      <c r="B7" s="53" t="s">
        <v>6</v>
      </c>
      <c r="C7" s="49" t="s">
        <v>389</v>
      </c>
      <c r="D7" s="49" t="s">
        <v>390</v>
      </c>
      <c r="E7" s="48" t="s">
        <v>385</v>
      </c>
      <c r="F7" s="40" t="s">
        <v>392</v>
      </c>
      <c r="G7" s="40" t="s">
        <v>391</v>
      </c>
      <c r="H7" s="48" t="s">
        <v>383</v>
      </c>
      <c r="I7" s="48" t="s">
        <v>401</v>
      </c>
      <c r="J7" s="48" t="s">
        <v>404</v>
      </c>
      <c r="K7" s="48" t="s">
        <v>421</v>
      </c>
      <c r="L7" s="52" t="s">
        <v>116</v>
      </c>
    </row>
    <row r="8" spans="1:12" x14ac:dyDescent="0.25">
      <c r="A8" s="52" t="s">
        <v>8</v>
      </c>
      <c r="B8" s="53" t="s">
        <v>7</v>
      </c>
      <c r="C8" s="49" t="s">
        <v>389</v>
      </c>
      <c r="D8" s="49" t="s">
        <v>390</v>
      </c>
      <c r="E8" s="48" t="s">
        <v>385</v>
      </c>
      <c r="F8" s="40" t="s">
        <v>392</v>
      </c>
      <c r="G8" s="40" t="s">
        <v>391</v>
      </c>
      <c r="H8" s="48" t="s">
        <v>383</v>
      </c>
      <c r="I8" s="48" t="s">
        <v>401</v>
      </c>
      <c r="J8" s="48" t="s">
        <v>404</v>
      </c>
      <c r="K8" s="48" t="s">
        <v>421</v>
      </c>
      <c r="L8" s="52" t="s">
        <v>116</v>
      </c>
    </row>
    <row r="9" spans="1:12" x14ac:dyDescent="0.25">
      <c r="A9" s="52" t="s">
        <v>33</v>
      </c>
      <c r="B9" s="53" t="s">
        <v>103</v>
      </c>
      <c r="C9" s="49" t="s">
        <v>389</v>
      </c>
      <c r="D9" s="49" t="s">
        <v>390</v>
      </c>
      <c r="E9" s="48" t="s">
        <v>385</v>
      </c>
      <c r="F9" s="40" t="s">
        <v>392</v>
      </c>
      <c r="G9" s="40" t="s">
        <v>391</v>
      </c>
      <c r="H9" s="48" t="s">
        <v>383</v>
      </c>
      <c r="I9" s="48" t="s">
        <v>401</v>
      </c>
      <c r="J9" s="48" t="s">
        <v>404</v>
      </c>
      <c r="K9" s="48" t="s">
        <v>421</v>
      </c>
      <c r="L9" s="52" t="s">
        <v>116</v>
      </c>
    </row>
    <row r="10" spans="1:12" x14ac:dyDescent="0.25">
      <c r="A10" s="52" t="s">
        <v>3</v>
      </c>
      <c r="B10" s="53" t="s">
        <v>62</v>
      </c>
      <c r="C10" s="49" t="s">
        <v>389</v>
      </c>
      <c r="D10" s="49" t="s">
        <v>390</v>
      </c>
      <c r="E10" s="48" t="s">
        <v>385</v>
      </c>
      <c r="F10" s="40" t="s">
        <v>392</v>
      </c>
      <c r="G10" s="40" t="s">
        <v>391</v>
      </c>
      <c r="H10" s="48" t="s">
        <v>383</v>
      </c>
      <c r="I10" s="48" t="s">
        <v>401</v>
      </c>
      <c r="J10" s="48" t="s">
        <v>404</v>
      </c>
      <c r="K10" s="48" t="s">
        <v>421</v>
      </c>
      <c r="L10" s="52" t="s">
        <v>116</v>
      </c>
    </row>
    <row r="11" spans="1:12" x14ac:dyDescent="0.25">
      <c r="A11" s="52" t="s">
        <v>112</v>
      </c>
      <c r="B11" s="53" t="s">
        <v>111</v>
      </c>
      <c r="C11" s="49" t="s">
        <v>389</v>
      </c>
      <c r="D11" s="49" t="s">
        <v>390</v>
      </c>
      <c r="E11" s="48" t="s">
        <v>385</v>
      </c>
      <c r="F11" s="40" t="s">
        <v>392</v>
      </c>
      <c r="G11" s="40" t="s">
        <v>391</v>
      </c>
      <c r="H11" s="48" t="s">
        <v>383</v>
      </c>
      <c r="I11" s="48" t="s">
        <v>401</v>
      </c>
      <c r="J11" s="48" t="s">
        <v>404</v>
      </c>
      <c r="K11" s="48" t="s">
        <v>421</v>
      </c>
      <c r="L11" s="52" t="s">
        <v>116</v>
      </c>
    </row>
    <row r="12" spans="1:12" x14ac:dyDescent="0.25">
      <c r="A12" s="52" t="s">
        <v>100</v>
      </c>
      <c r="B12" s="53" t="s">
        <v>99</v>
      </c>
      <c r="C12" s="49" t="s">
        <v>389</v>
      </c>
      <c r="D12" s="49" t="s">
        <v>390</v>
      </c>
      <c r="E12" s="48" t="s">
        <v>385</v>
      </c>
      <c r="F12" s="40" t="s">
        <v>392</v>
      </c>
      <c r="G12" s="40" t="s">
        <v>391</v>
      </c>
      <c r="H12" s="48" t="s">
        <v>383</v>
      </c>
      <c r="I12" s="48" t="s">
        <v>401</v>
      </c>
      <c r="J12" s="48" t="s">
        <v>404</v>
      </c>
      <c r="K12" s="48" t="s">
        <v>421</v>
      </c>
      <c r="L12" s="52" t="s">
        <v>116</v>
      </c>
    </row>
    <row r="13" spans="1:12" x14ac:dyDescent="0.25">
      <c r="A13" s="52" t="s">
        <v>3</v>
      </c>
      <c r="B13" s="53" t="s">
        <v>22</v>
      </c>
      <c r="C13" s="49" t="s">
        <v>389</v>
      </c>
      <c r="D13" s="49" t="s">
        <v>390</v>
      </c>
      <c r="E13" s="48" t="s">
        <v>385</v>
      </c>
      <c r="F13" s="40" t="s">
        <v>392</v>
      </c>
      <c r="G13" s="40" t="s">
        <v>391</v>
      </c>
      <c r="H13" s="48" t="s">
        <v>383</v>
      </c>
      <c r="I13" s="48" t="s">
        <v>401</v>
      </c>
      <c r="J13" s="48" t="s">
        <v>404</v>
      </c>
      <c r="K13" s="48" t="s">
        <v>421</v>
      </c>
      <c r="L13" s="52" t="s">
        <v>116</v>
      </c>
    </row>
    <row r="14" spans="1:12" x14ac:dyDescent="0.25">
      <c r="A14" s="52" t="s">
        <v>297</v>
      </c>
      <c r="B14" s="53" t="s">
        <v>296</v>
      </c>
      <c r="C14" s="49" t="s">
        <v>389</v>
      </c>
      <c r="D14" s="49" t="s">
        <v>390</v>
      </c>
      <c r="E14" s="48" t="s">
        <v>385</v>
      </c>
      <c r="F14" s="40" t="s">
        <v>392</v>
      </c>
      <c r="G14" s="40" t="s">
        <v>391</v>
      </c>
      <c r="H14" s="48" t="s">
        <v>383</v>
      </c>
      <c r="I14" s="48" t="s">
        <v>401</v>
      </c>
      <c r="J14" s="48" t="s">
        <v>404</v>
      </c>
      <c r="K14" s="48" t="s">
        <v>421</v>
      </c>
      <c r="L14" s="52" t="s">
        <v>116</v>
      </c>
    </row>
    <row r="15" spans="1:12" x14ac:dyDescent="0.25">
      <c r="A15" s="52" t="s">
        <v>114</v>
      </c>
      <c r="B15" s="53" t="s">
        <v>113</v>
      </c>
      <c r="C15" s="49" t="s">
        <v>389</v>
      </c>
      <c r="D15" s="49" t="s">
        <v>390</v>
      </c>
      <c r="E15" s="48" t="s">
        <v>385</v>
      </c>
      <c r="F15" s="40" t="s">
        <v>392</v>
      </c>
      <c r="G15" s="40" t="s">
        <v>391</v>
      </c>
      <c r="H15" s="48" t="s">
        <v>383</v>
      </c>
      <c r="I15" s="48" t="s">
        <v>401</v>
      </c>
      <c r="J15" s="48" t="s">
        <v>404</v>
      </c>
      <c r="K15" s="48" t="s">
        <v>421</v>
      </c>
      <c r="L15" s="52" t="s">
        <v>116</v>
      </c>
    </row>
    <row r="16" spans="1:12" x14ac:dyDescent="0.25">
      <c r="A16" s="52" t="s">
        <v>12</v>
      </c>
      <c r="B16" s="53" t="s">
        <v>11</v>
      </c>
      <c r="C16" s="49" t="s">
        <v>389</v>
      </c>
      <c r="D16" s="49" t="s">
        <v>390</v>
      </c>
      <c r="E16" s="48" t="s">
        <v>385</v>
      </c>
      <c r="F16" s="40" t="s">
        <v>392</v>
      </c>
      <c r="G16" s="40" t="s">
        <v>391</v>
      </c>
      <c r="H16" s="48" t="s">
        <v>383</v>
      </c>
      <c r="I16" s="48" t="s">
        <v>401</v>
      </c>
      <c r="J16" s="48" t="s">
        <v>404</v>
      </c>
      <c r="K16" s="48" t="s">
        <v>421</v>
      </c>
      <c r="L16" s="52" t="s">
        <v>116</v>
      </c>
    </row>
    <row r="17" spans="1:12" x14ac:dyDescent="0.25">
      <c r="A17" s="52" t="s">
        <v>39</v>
      </c>
      <c r="B17" s="53" t="s">
        <v>11</v>
      </c>
      <c r="C17" s="49" t="s">
        <v>389</v>
      </c>
      <c r="D17" s="49" t="s">
        <v>390</v>
      </c>
      <c r="E17" s="48" t="s">
        <v>385</v>
      </c>
      <c r="F17" s="40" t="s">
        <v>392</v>
      </c>
      <c r="G17" s="40" t="s">
        <v>391</v>
      </c>
      <c r="H17" s="48" t="s">
        <v>383</v>
      </c>
      <c r="I17" s="48" t="s">
        <v>401</v>
      </c>
      <c r="J17" s="48" t="s">
        <v>404</v>
      </c>
      <c r="K17" s="48" t="s">
        <v>421</v>
      </c>
      <c r="L17" s="52" t="s">
        <v>116</v>
      </c>
    </row>
    <row r="18" spans="1:12" x14ac:dyDescent="0.25">
      <c r="A18" s="52" t="s">
        <v>106</v>
      </c>
      <c r="B18" s="53" t="s">
        <v>105</v>
      </c>
      <c r="C18" s="49" t="s">
        <v>389</v>
      </c>
      <c r="D18" s="49" t="s">
        <v>390</v>
      </c>
      <c r="E18" s="48" t="s">
        <v>385</v>
      </c>
      <c r="F18" s="40" t="s">
        <v>392</v>
      </c>
      <c r="G18" s="40" t="s">
        <v>391</v>
      </c>
      <c r="H18" s="48" t="s">
        <v>383</v>
      </c>
      <c r="I18" s="48" t="s">
        <v>401</v>
      </c>
      <c r="J18" s="48" t="s">
        <v>404</v>
      </c>
      <c r="K18" s="48" t="s">
        <v>421</v>
      </c>
      <c r="L18" s="52" t="s">
        <v>116</v>
      </c>
    </row>
    <row r="19" spans="1:12" x14ac:dyDescent="0.25">
      <c r="A19" s="52" t="s">
        <v>15</v>
      </c>
      <c r="B19" s="53" t="s">
        <v>14</v>
      </c>
      <c r="C19" s="49" t="s">
        <v>389</v>
      </c>
      <c r="D19" s="49" t="s">
        <v>390</v>
      </c>
      <c r="E19" s="48" t="s">
        <v>385</v>
      </c>
      <c r="F19" s="40" t="s">
        <v>392</v>
      </c>
      <c r="G19" s="40" t="s">
        <v>391</v>
      </c>
      <c r="H19" s="48" t="s">
        <v>383</v>
      </c>
      <c r="I19" s="48" t="s">
        <v>401</v>
      </c>
      <c r="J19" s="48" t="s">
        <v>404</v>
      </c>
      <c r="K19" s="48" t="s">
        <v>421</v>
      </c>
      <c r="L19" s="52" t="s">
        <v>116</v>
      </c>
    </row>
    <row r="20" spans="1:12" x14ac:dyDescent="0.25">
      <c r="A20" s="52" t="s">
        <v>3</v>
      </c>
      <c r="B20" s="53" t="s">
        <v>2</v>
      </c>
      <c r="C20" s="49" t="s">
        <v>389</v>
      </c>
      <c r="D20" s="49" t="s">
        <v>390</v>
      </c>
      <c r="E20" s="48" t="s">
        <v>385</v>
      </c>
      <c r="F20" s="40" t="s">
        <v>392</v>
      </c>
      <c r="G20" s="40" t="s">
        <v>391</v>
      </c>
      <c r="H20" s="48" t="s">
        <v>383</v>
      </c>
      <c r="I20" s="48" t="s">
        <v>401</v>
      </c>
      <c r="J20" s="48" t="s">
        <v>404</v>
      </c>
      <c r="K20" s="48" t="s">
        <v>421</v>
      </c>
      <c r="L20" s="52" t="s">
        <v>116</v>
      </c>
    </row>
    <row r="21" spans="1:12" x14ac:dyDescent="0.25">
      <c r="A21" s="52" t="s">
        <v>3</v>
      </c>
      <c r="B21" s="53" t="s">
        <v>63</v>
      </c>
      <c r="C21" s="49" t="s">
        <v>389</v>
      </c>
      <c r="D21" s="49" t="s">
        <v>390</v>
      </c>
      <c r="E21" s="48" t="s">
        <v>385</v>
      </c>
      <c r="F21" s="40" t="s">
        <v>392</v>
      </c>
      <c r="G21" s="40" t="s">
        <v>391</v>
      </c>
      <c r="H21" s="48" t="s">
        <v>383</v>
      </c>
      <c r="I21" s="48" t="s">
        <v>401</v>
      </c>
      <c r="J21" s="48" t="s">
        <v>404</v>
      </c>
      <c r="K21" s="48" t="s">
        <v>421</v>
      </c>
      <c r="L21" s="52" t="s">
        <v>116</v>
      </c>
    </row>
    <row r="22" spans="1:12" x14ac:dyDescent="0.25">
      <c r="A22" s="52" t="s">
        <v>370</v>
      </c>
      <c r="B22" s="53" t="s">
        <v>28</v>
      </c>
      <c r="C22" s="49" t="s">
        <v>389</v>
      </c>
      <c r="D22" s="49" t="s">
        <v>390</v>
      </c>
      <c r="E22" s="48" t="s">
        <v>385</v>
      </c>
      <c r="F22" s="40" t="s">
        <v>392</v>
      </c>
      <c r="G22" s="40" t="s">
        <v>391</v>
      </c>
      <c r="H22" s="48" t="s">
        <v>383</v>
      </c>
      <c r="I22" s="48" t="s">
        <v>401</v>
      </c>
      <c r="J22" s="48" t="s">
        <v>404</v>
      </c>
      <c r="K22" s="48" t="s">
        <v>421</v>
      </c>
      <c r="L22" s="52" t="s">
        <v>116</v>
      </c>
    </row>
    <row r="23" spans="1:12" x14ac:dyDescent="0.25">
      <c r="A23" s="52" t="s">
        <v>118</v>
      </c>
      <c r="B23" s="53" t="s">
        <v>117</v>
      </c>
      <c r="C23" s="49" t="s">
        <v>389</v>
      </c>
      <c r="D23" s="49" t="s">
        <v>390</v>
      </c>
      <c r="E23" s="48" t="s">
        <v>385</v>
      </c>
      <c r="F23" s="40" t="s">
        <v>392</v>
      </c>
      <c r="G23" s="40" t="s">
        <v>391</v>
      </c>
      <c r="H23" s="48" t="s">
        <v>383</v>
      </c>
      <c r="I23" s="48" t="s">
        <v>401</v>
      </c>
      <c r="J23" s="48" t="s">
        <v>404</v>
      </c>
      <c r="K23" s="48" t="s">
        <v>421</v>
      </c>
      <c r="L23" s="52" t="s">
        <v>116</v>
      </c>
    </row>
    <row r="24" spans="1:12" x14ac:dyDescent="0.25">
      <c r="A24" s="52" t="s">
        <v>45</v>
      </c>
      <c r="B24" s="53" t="s">
        <v>32</v>
      </c>
      <c r="C24" s="49" t="s">
        <v>389</v>
      </c>
      <c r="D24" s="49" t="s">
        <v>390</v>
      </c>
      <c r="E24" s="48" t="s">
        <v>385</v>
      </c>
      <c r="F24" s="40" t="s">
        <v>392</v>
      </c>
      <c r="G24" s="40" t="s">
        <v>391</v>
      </c>
      <c r="H24" s="48" t="s">
        <v>383</v>
      </c>
      <c r="I24" s="48" t="s">
        <v>401</v>
      </c>
      <c r="J24" s="48" t="s">
        <v>404</v>
      </c>
      <c r="K24" s="48" t="s">
        <v>421</v>
      </c>
      <c r="L24" s="52" t="s">
        <v>116</v>
      </c>
    </row>
    <row r="25" spans="1:12" x14ac:dyDescent="0.25">
      <c r="A25" s="52" t="s">
        <v>3</v>
      </c>
      <c r="B25" s="53" t="s">
        <v>13</v>
      </c>
      <c r="C25" s="49" t="s">
        <v>389</v>
      </c>
      <c r="D25" s="49" t="s">
        <v>390</v>
      </c>
      <c r="E25" s="48" t="s">
        <v>385</v>
      </c>
      <c r="F25" s="40" t="s">
        <v>392</v>
      </c>
      <c r="G25" s="40" t="s">
        <v>391</v>
      </c>
      <c r="H25" s="48" t="s">
        <v>383</v>
      </c>
      <c r="I25" s="48" t="s">
        <v>401</v>
      </c>
      <c r="J25" s="48" t="s">
        <v>404</v>
      </c>
      <c r="K25" s="48" t="s">
        <v>421</v>
      </c>
      <c r="L25" s="52" t="s">
        <v>116</v>
      </c>
    </row>
    <row r="26" spans="1:12" x14ac:dyDescent="0.25">
      <c r="A26" s="52" t="s">
        <v>3</v>
      </c>
      <c r="B26" s="53" t="s">
        <v>64</v>
      </c>
      <c r="C26" s="49" t="s">
        <v>389</v>
      </c>
      <c r="D26" s="49" t="s">
        <v>390</v>
      </c>
      <c r="E26" s="48" t="s">
        <v>385</v>
      </c>
      <c r="F26" s="40" t="s">
        <v>392</v>
      </c>
      <c r="G26" s="40" t="s">
        <v>391</v>
      </c>
      <c r="H26" s="48" t="s">
        <v>383</v>
      </c>
      <c r="I26" s="48" t="s">
        <v>401</v>
      </c>
      <c r="J26" s="48" t="s">
        <v>404</v>
      </c>
      <c r="K26" s="48" t="s">
        <v>421</v>
      </c>
      <c r="L26" s="52" t="s">
        <v>116</v>
      </c>
    </row>
    <row r="27" spans="1:12" x14ac:dyDescent="0.25">
      <c r="A27" s="52" t="s">
        <v>35</v>
      </c>
      <c r="B27" s="53" t="s">
        <v>34</v>
      </c>
      <c r="C27" s="49" t="s">
        <v>389</v>
      </c>
      <c r="D27" s="49" t="s">
        <v>390</v>
      </c>
      <c r="E27" s="48" t="s">
        <v>385</v>
      </c>
      <c r="F27" s="40" t="s">
        <v>392</v>
      </c>
      <c r="G27" s="40" t="s">
        <v>391</v>
      </c>
      <c r="H27" s="48" t="s">
        <v>383</v>
      </c>
      <c r="I27" s="48" t="s">
        <v>401</v>
      </c>
      <c r="J27" s="48" t="s">
        <v>404</v>
      </c>
      <c r="K27" s="48" t="s">
        <v>421</v>
      </c>
      <c r="L27" s="52" t="s">
        <v>116</v>
      </c>
    </row>
    <row r="28" spans="1:12" x14ac:dyDescent="0.25">
      <c r="A28" s="52" t="s">
        <v>37</v>
      </c>
      <c r="B28" s="53" t="s">
        <v>36</v>
      </c>
      <c r="C28" s="49" t="s">
        <v>389</v>
      </c>
      <c r="D28" s="49" t="s">
        <v>390</v>
      </c>
      <c r="E28" s="48" t="s">
        <v>385</v>
      </c>
      <c r="F28" s="40" t="s">
        <v>392</v>
      </c>
      <c r="G28" s="40" t="s">
        <v>391</v>
      </c>
      <c r="H28" s="48" t="s">
        <v>383</v>
      </c>
      <c r="I28" s="48" t="s">
        <v>401</v>
      </c>
      <c r="J28" s="48" t="s">
        <v>404</v>
      </c>
      <c r="K28" s="48" t="s">
        <v>421</v>
      </c>
      <c r="L28" s="52" t="s">
        <v>116</v>
      </c>
    </row>
    <row r="29" spans="1:12" x14ac:dyDescent="0.25">
      <c r="A29" s="52" t="s">
        <v>10</v>
      </c>
      <c r="B29" s="53" t="s">
        <v>83</v>
      </c>
      <c r="C29" s="49" t="s">
        <v>389</v>
      </c>
      <c r="D29" s="49" t="s">
        <v>390</v>
      </c>
      <c r="E29" s="48" t="s">
        <v>385</v>
      </c>
      <c r="F29" s="40" t="s">
        <v>392</v>
      </c>
      <c r="G29" s="40" t="s">
        <v>391</v>
      </c>
      <c r="H29" s="48" t="s">
        <v>383</v>
      </c>
      <c r="I29" s="48" t="s">
        <v>401</v>
      </c>
      <c r="J29" s="48" t="s">
        <v>404</v>
      </c>
      <c r="K29" s="48" t="s">
        <v>421</v>
      </c>
      <c r="L29" s="52" t="s">
        <v>116</v>
      </c>
    </row>
    <row r="30" spans="1:12" x14ac:dyDescent="0.25">
      <c r="A30" s="52" t="s">
        <v>39</v>
      </c>
      <c r="B30" s="53" t="s">
        <v>38</v>
      </c>
      <c r="C30" s="49" t="s">
        <v>389</v>
      </c>
      <c r="D30" s="49" t="s">
        <v>390</v>
      </c>
      <c r="E30" s="48" t="s">
        <v>385</v>
      </c>
      <c r="F30" s="40" t="s">
        <v>392</v>
      </c>
      <c r="G30" s="40" t="s">
        <v>391</v>
      </c>
      <c r="H30" s="48" t="s">
        <v>383</v>
      </c>
      <c r="I30" s="48" t="s">
        <v>401</v>
      </c>
      <c r="J30" s="48" t="s">
        <v>404</v>
      </c>
      <c r="K30" s="48" t="s">
        <v>421</v>
      </c>
      <c r="L30" s="52" t="s">
        <v>116</v>
      </c>
    </row>
    <row r="31" spans="1:12" x14ac:dyDescent="0.25">
      <c r="A31" s="52" t="s">
        <v>3</v>
      </c>
      <c r="B31" s="53" t="s">
        <v>65</v>
      </c>
      <c r="C31" s="49" t="s">
        <v>389</v>
      </c>
      <c r="D31" s="49" t="s">
        <v>390</v>
      </c>
      <c r="E31" s="48" t="s">
        <v>385</v>
      </c>
      <c r="F31" s="40" t="s">
        <v>392</v>
      </c>
      <c r="G31" s="40" t="s">
        <v>391</v>
      </c>
      <c r="H31" s="48" t="s">
        <v>383</v>
      </c>
      <c r="I31" s="48" t="s">
        <v>401</v>
      </c>
      <c r="J31" s="48" t="s">
        <v>404</v>
      </c>
      <c r="K31" s="48" t="s">
        <v>421</v>
      </c>
      <c r="L31" s="52" t="s">
        <v>116</v>
      </c>
    </row>
    <row r="32" spans="1:12" x14ac:dyDescent="0.25">
      <c r="A32" s="52" t="s">
        <v>98</v>
      </c>
      <c r="B32" s="53" t="s">
        <v>97</v>
      </c>
      <c r="C32" s="49" t="s">
        <v>389</v>
      </c>
      <c r="D32" s="49" t="s">
        <v>390</v>
      </c>
      <c r="E32" s="48" t="s">
        <v>385</v>
      </c>
      <c r="F32" s="40" t="s">
        <v>392</v>
      </c>
      <c r="G32" s="40" t="s">
        <v>391</v>
      </c>
      <c r="H32" s="48" t="s">
        <v>383</v>
      </c>
      <c r="I32" s="48" t="s">
        <v>401</v>
      </c>
      <c r="J32" s="48" t="s">
        <v>404</v>
      </c>
      <c r="K32" s="48" t="s">
        <v>421</v>
      </c>
      <c r="L32" s="52" t="s">
        <v>116</v>
      </c>
    </row>
    <row r="33" spans="1:12" x14ac:dyDescent="0.25">
      <c r="A33" s="52" t="s">
        <v>54</v>
      </c>
      <c r="B33" s="53" t="s">
        <v>115</v>
      </c>
      <c r="C33" s="49" t="s">
        <v>389</v>
      </c>
      <c r="D33" s="49" t="s">
        <v>390</v>
      </c>
      <c r="E33" s="48" t="s">
        <v>385</v>
      </c>
      <c r="F33" s="40" t="s">
        <v>392</v>
      </c>
      <c r="G33" s="40" t="s">
        <v>391</v>
      </c>
      <c r="H33" s="48" t="s">
        <v>383</v>
      </c>
      <c r="I33" s="48" t="s">
        <v>401</v>
      </c>
      <c r="J33" s="48" t="s">
        <v>404</v>
      </c>
      <c r="K33" s="48" t="s">
        <v>421</v>
      </c>
      <c r="L33" s="52" t="s">
        <v>116</v>
      </c>
    </row>
    <row r="34" spans="1:12" x14ac:dyDescent="0.25">
      <c r="A34" s="52" t="s">
        <v>17</v>
      </c>
      <c r="B34" s="53" t="s">
        <v>16</v>
      </c>
      <c r="C34" s="49" t="s">
        <v>389</v>
      </c>
      <c r="D34" s="49" t="s">
        <v>390</v>
      </c>
      <c r="E34" s="48" t="s">
        <v>385</v>
      </c>
      <c r="F34" s="40" t="s">
        <v>392</v>
      </c>
      <c r="G34" s="40" t="s">
        <v>391</v>
      </c>
      <c r="H34" s="48" t="s">
        <v>383</v>
      </c>
      <c r="I34" s="48" t="s">
        <v>401</v>
      </c>
      <c r="J34" s="48" t="s">
        <v>404</v>
      </c>
      <c r="K34" s="48" t="s">
        <v>421</v>
      </c>
      <c r="L34" s="52" t="s">
        <v>116</v>
      </c>
    </row>
    <row r="35" spans="1:12" x14ac:dyDescent="0.25">
      <c r="A35" s="52" t="s">
        <v>3</v>
      </c>
      <c r="B35" s="53" t="s">
        <v>66</v>
      </c>
      <c r="C35" s="49" t="s">
        <v>389</v>
      </c>
      <c r="D35" s="49" t="s">
        <v>390</v>
      </c>
      <c r="E35" s="48" t="s">
        <v>385</v>
      </c>
      <c r="F35" s="40" t="s">
        <v>392</v>
      </c>
      <c r="G35" s="40" t="s">
        <v>391</v>
      </c>
      <c r="H35" s="48" t="s">
        <v>383</v>
      </c>
      <c r="I35" s="48" t="s">
        <v>401</v>
      </c>
      <c r="J35" s="48" t="s">
        <v>404</v>
      </c>
      <c r="K35" s="48" t="s">
        <v>421</v>
      </c>
      <c r="L35" s="52" t="s">
        <v>116</v>
      </c>
    </row>
    <row r="36" spans="1:12" x14ac:dyDescent="0.25">
      <c r="A36" s="52" t="s">
        <v>10</v>
      </c>
      <c r="B36" s="53" t="s">
        <v>84</v>
      </c>
      <c r="C36" s="49" t="s">
        <v>389</v>
      </c>
      <c r="D36" s="49" t="s">
        <v>390</v>
      </c>
      <c r="E36" s="48" t="s">
        <v>385</v>
      </c>
      <c r="F36" s="40" t="s">
        <v>392</v>
      </c>
      <c r="G36" s="40" t="s">
        <v>391</v>
      </c>
      <c r="H36" s="48" t="s">
        <v>383</v>
      </c>
      <c r="I36" s="48" t="s">
        <v>401</v>
      </c>
      <c r="J36" s="48" t="s">
        <v>404</v>
      </c>
      <c r="K36" s="48" t="s">
        <v>421</v>
      </c>
      <c r="L36" s="52" t="s">
        <v>116</v>
      </c>
    </row>
    <row r="37" spans="1:12" x14ac:dyDescent="0.25">
      <c r="A37" s="52" t="s">
        <v>3</v>
      </c>
      <c r="B37" s="53" t="s">
        <v>67</v>
      </c>
      <c r="C37" s="49" t="s">
        <v>389</v>
      </c>
      <c r="D37" s="49" t="s">
        <v>390</v>
      </c>
      <c r="E37" s="48" t="s">
        <v>385</v>
      </c>
      <c r="F37" s="40" t="s">
        <v>392</v>
      </c>
      <c r="G37" s="40" t="s">
        <v>391</v>
      </c>
      <c r="H37" s="48" t="s">
        <v>383</v>
      </c>
      <c r="I37" s="48" t="s">
        <v>401</v>
      </c>
      <c r="J37" s="48" t="s">
        <v>404</v>
      </c>
      <c r="K37" s="48" t="s">
        <v>421</v>
      </c>
      <c r="L37" s="52" t="s">
        <v>116</v>
      </c>
    </row>
    <row r="38" spans="1:12" x14ac:dyDescent="0.25">
      <c r="A38" s="52" t="s">
        <v>41</v>
      </c>
      <c r="B38" s="53" t="s">
        <v>40</v>
      </c>
      <c r="C38" s="49" t="s">
        <v>389</v>
      </c>
      <c r="D38" s="49" t="s">
        <v>390</v>
      </c>
      <c r="E38" s="48" t="s">
        <v>385</v>
      </c>
      <c r="F38" s="40" t="s">
        <v>392</v>
      </c>
      <c r="G38" s="40" t="s">
        <v>391</v>
      </c>
      <c r="H38" s="48" t="s">
        <v>383</v>
      </c>
      <c r="I38" s="48" t="s">
        <v>401</v>
      </c>
      <c r="J38" s="48" t="s">
        <v>404</v>
      </c>
      <c r="K38" s="48" t="s">
        <v>421</v>
      </c>
      <c r="L38" s="52" t="s">
        <v>116</v>
      </c>
    </row>
    <row r="39" spans="1:12" x14ac:dyDescent="0.25">
      <c r="A39" s="52" t="s">
        <v>10</v>
      </c>
      <c r="B39" s="53" t="s">
        <v>18</v>
      </c>
      <c r="C39" s="49" t="s">
        <v>389</v>
      </c>
      <c r="D39" s="49" t="s">
        <v>390</v>
      </c>
      <c r="E39" s="48" t="s">
        <v>385</v>
      </c>
      <c r="F39" s="40" t="s">
        <v>392</v>
      </c>
      <c r="G39" s="40" t="s">
        <v>391</v>
      </c>
      <c r="H39" s="48" t="s">
        <v>383</v>
      </c>
      <c r="I39" s="48" t="s">
        <v>401</v>
      </c>
      <c r="J39" s="48" t="s">
        <v>404</v>
      </c>
      <c r="K39" s="48" t="s">
        <v>421</v>
      </c>
      <c r="L39" s="52" t="s">
        <v>116</v>
      </c>
    </row>
    <row r="40" spans="1:12" x14ac:dyDescent="0.25">
      <c r="A40" s="52" t="s">
        <v>10</v>
      </c>
      <c r="B40" s="53" t="s">
        <v>85</v>
      </c>
      <c r="C40" s="49" t="s">
        <v>389</v>
      </c>
      <c r="D40" s="49" t="s">
        <v>390</v>
      </c>
      <c r="E40" s="48" t="s">
        <v>385</v>
      </c>
      <c r="F40" s="40" t="s">
        <v>392</v>
      </c>
      <c r="G40" s="40" t="s">
        <v>391</v>
      </c>
      <c r="H40" s="48" t="s">
        <v>383</v>
      </c>
      <c r="I40" s="48" t="s">
        <v>401</v>
      </c>
      <c r="J40" s="48" t="s">
        <v>404</v>
      </c>
      <c r="K40" s="48" t="s">
        <v>421</v>
      </c>
      <c r="L40" s="52" t="s">
        <v>116</v>
      </c>
    </row>
    <row r="41" spans="1:12" x14ac:dyDescent="0.25">
      <c r="A41" s="52" t="s">
        <v>43</v>
      </c>
      <c r="B41" s="53" t="s">
        <v>42</v>
      </c>
      <c r="C41" s="49" t="s">
        <v>389</v>
      </c>
      <c r="D41" s="49" t="s">
        <v>390</v>
      </c>
      <c r="E41" s="48" t="s">
        <v>385</v>
      </c>
      <c r="F41" s="40" t="s">
        <v>392</v>
      </c>
      <c r="G41" s="40" t="s">
        <v>391</v>
      </c>
      <c r="H41" s="48" t="s">
        <v>383</v>
      </c>
      <c r="I41" s="48" t="s">
        <v>401</v>
      </c>
      <c r="J41" s="48" t="s">
        <v>404</v>
      </c>
      <c r="K41" s="48" t="s">
        <v>421</v>
      </c>
      <c r="L41" s="52" t="s">
        <v>116</v>
      </c>
    </row>
    <row r="42" spans="1:12" x14ac:dyDescent="0.25">
      <c r="A42" s="52" t="s">
        <v>45</v>
      </c>
      <c r="B42" s="53" t="s">
        <v>44</v>
      </c>
      <c r="C42" s="49" t="s">
        <v>389</v>
      </c>
      <c r="D42" s="49" t="s">
        <v>390</v>
      </c>
      <c r="E42" s="48" t="s">
        <v>385</v>
      </c>
      <c r="F42" s="40" t="s">
        <v>392</v>
      </c>
      <c r="G42" s="40" t="s">
        <v>391</v>
      </c>
      <c r="H42" s="48" t="s">
        <v>383</v>
      </c>
      <c r="I42" s="48" t="s">
        <v>401</v>
      </c>
      <c r="J42" s="48" t="s">
        <v>404</v>
      </c>
      <c r="K42" s="48" t="s">
        <v>421</v>
      </c>
      <c r="L42" s="52" t="s">
        <v>116</v>
      </c>
    </row>
    <row r="43" spans="1:12" x14ac:dyDescent="0.25">
      <c r="A43" s="52" t="s">
        <v>33</v>
      </c>
      <c r="B43" s="53" t="s">
        <v>91</v>
      </c>
      <c r="C43" s="49" t="s">
        <v>389</v>
      </c>
      <c r="D43" s="49" t="s">
        <v>390</v>
      </c>
      <c r="E43" s="48" t="s">
        <v>385</v>
      </c>
      <c r="F43" s="40" t="s">
        <v>392</v>
      </c>
      <c r="G43" s="40" t="s">
        <v>391</v>
      </c>
      <c r="H43" s="48" t="s">
        <v>383</v>
      </c>
      <c r="I43" s="48" t="s">
        <v>401</v>
      </c>
      <c r="J43" s="48" t="s">
        <v>404</v>
      </c>
      <c r="K43" s="48" t="s">
        <v>421</v>
      </c>
      <c r="L43" s="52" t="s">
        <v>116</v>
      </c>
    </row>
    <row r="44" spans="1:12" x14ac:dyDescent="0.25">
      <c r="A44" s="52" t="s">
        <v>3</v>
      </c>
      <c r="B44" s="53" t="s">
        <v>19</v>
      </c>
      <c r="C44" s="49" t="s">
        <v>389</v>
      </c>
      <c r="D44" s="49" t="s">
        <v>390</v>
      </c>
      <c r="E44" s="48" t="s">
        <v>385</v>
      </c>
      <c r="F44" s="40" t="s">
        <v>392</v>
      </c>
      <c r="G44" s="40" t="s">
        <v>391</v>
      </c>
      <c r="H44" s="48" t="s">
        <v>383</v>
      </c>
      <c r="I44" s="48" t="s">
        <v>401</v>
      </c>
      <c r="J44" s="48" t="s">
        <v>404</v>
      </c>
      <c r="K44" s="48" t="s">
        <v>421</v>
      </c>
      <c r="L44" s="52" t="s">
        <v>116</v>
      </c>
    </row>
    <row r="45" spans="1:12" x14ac:dyDescent="0.25">
      <c r="A45" s="52" t="s">
        <v>47</v>
      </c>
      <c r="B45" s="53" t="s">
        <v>46</v>
      </c>
      <c r="C45" s="49" t="s">
        <v>389</v>
      </c>
      <c r="D45" s="49" t="s">
        <v>390</v>
      </c>
      <c r="E45" s="48" t="s">
        <v>385</v>
      </c>
      <c r="F45" s="40" t="s">
        <v>392</v>
      </c>
      <c r="G45" s="40" t="s">
        <v>391</v>
      </c>
      <c r="H45" s="48" t="s">
        <v>383</v>
      </c>
      <c r="I45" s="48" t="s">
        <v>401</v>
      </c>
      <c r="J45" s="48" t="s">
        <v>404</v>
      </c>
      <c r="K45" s="48" t="s">
        <v>421</v>
      </c>
      <c r="L45" s="52" t="s">
        <v>116</v>
      </c>
    </row>
    <row r="46" spans="1:12" x14ac:dyDescent="0.25">
      <c r="A46" s="52" t="s">
        <v>3</v>
      </c>
      <c r="B46" s="53" t="s">
        <v>68</v>
      </c>
      <c r="C46" s="49" t="s">
        <v>389</v>
      </c>
      <c r="D46" s="49" t="s">
        <v>390</v>
      </c>
      <c r="E46" s="48" t="s">
        <v>385</v>
      </c>
      <c r="F46" s="40" t="s">
        <v>392</v>
      </c>
      <c r="G46" s="40" t="s">
        <v>391</v>
      </c>
      <c r="H46" s="48" t="s">
        <v>383</v>
      </c>
      <c r="I46" s="48" t="s">
        <v>401</v>
      </c>
      <c r="J46" s="48" t="s">
        <v>404</v>
      </c>
      <c r="K46" s="48" t="s">
        <v>421</v>
      </c>
      <c r="L46" s="52" t="s">
        <v>116</v>
      </c>
    </row>
    <row r="47" spans="1:12" x14ac:dyDescent="0.25">
      <c r="A47" s="52" t="s">
        <v>3</v>
      </c>
      <c r="B47" s="53" t="s">
        <v>24</v>
      </c>
      <c r="C47" s="49" t="s">
        <v>389</v>
      </c>
      <c r="D47" s="49" t="s">
        <v>390</v>
      </c>
      <c r="E47" s="48" t="s">
        <v>385</v>
      </c>
      <c r="F47" s="40" t="s">
        <v>392</v>
      </c>
      <c r="G47" s="40" t="s">
        <v>391</v>
      </c>
      <c r="H47" s="48" t="s">
        <v>383</v>
      </c>
      <c r="I47" s="48" t="s">
        <v>401</v>
      </c>
      <c r="J47" s="48" t="s">
        <v>404</v>
      </c>
      <c r="K47" s="48" t="s">
        <v>421</v>
      </c>
      <c r="L47" s="52" t="s">
        <v>116</v>
      </c>
    </row>
    <row r="48" spans="1:12" x14ac:dyDescent="0.25">
      <c r="A48" s="52" t="s">
        <v>35</v>
      </c>
      <c r="B48" s="53" t="s">
        <v>90</v>
      </c>
      <c r="C48" s="49" t="s">
        <v>389</v>
      </c>
      <c r="D48" s="49" t="s">
        <v>390</v>
      </c>
      <c r="E48" s="48" t="s">
        <v>385</v>
      </c>
      <c r="F48" s="40" t="s">
        <v>392</v>
      </c>
      <c r="G48" s="40" t="s">
        <v>391</v>
      </c>
      <c r="H48" s="48" t="s">
        <v>383</v>
      </c>
      <c r="I48" s="48" t="s">
        <v>401</v>
      </c>
      <c r="J48" s="48" t="s">
        <v>404</v>
      </c>
      <c r="K48" s="48" t="s">
        <v>421</v>
      </c>
      <c r="L48" s="52" t="s">
        <v>116</v>
      </c>
    </row>
    <row r="49" spans="1:12" x14ac:dyDescent="0.25">
      <c r="A49" s="52" t="s">
        <v>49</v>
      </c>
      <c r="B49" s="53" t="s">
        <v>48</v>
      </c>
      <c r="C49" s="49" t="s">
        <v>389</v>
      </c>
      <c r="D49" s="49" t="s">
        <v>390</v>
      </c>
      <c r="E49" s="48" t="s">
        <v>385</v>
      </c>
      <c r="F49" s="40" t="s">
        <v>392</v>
      </c>
      <c r="G49" s="40" t="s">
        <v>391</v>
      </c>
      <c r="H49" s="48" t="s">
        <v>383</v>
      </c>
      <c r="I49" s="48" t="s">
        <v>401</v>
      </c>
      <c r="J49" s="48" t="s">
        <v>404</v>
      </c>
      <c r="K49" s="48" t="s">
        <v>421</v>
      </c>
      <c r="L49" s="52" t="s">
        <v>116</v>
      </c>
    </row>
    <row r="50" spans="1:12" x14ac:dyDescent="0.25">
      <c r="A50" s="52" t="s">
        <v>3</v>
      </c>
      <c r="B50" s="53" t="s">
        <v>69</v>
      </c>
      <c r="C50" s="49" t="s">
        <v>389</v>
      </c>
      <c r="D50" s="49" t="s">
        <v>390</v>
      </c>
      <c r="E50" s="48" t="s">
        <v>385</v>
      </c>
      <c r="F50" s="40" t="s">
        <v>392</v>
      </c>
      <c r="G50" s="40" t="s">
        <v>391</v>
      </c>
      <c r="H50" s="48" t="s">
        <v>383</v>
      </c>
      <c r="I50" s="48" t="s">
        <v>401</v>
      </c>
      <c r="J50" s="48" t="s">
        <v>404</v>
      </c>
      <c r="K50" s="48" t="s">
        <v>421</v>
      </c>
      <c r="L50" s="52" t="s">
        <v>116</v>
      </c>
    </row>
    <row r="51" spans="1:12" x14ac:dyDescent="0.25">
      <c r="A51" s="52" t="s">
        <v>10</v>
      </c>
      <c r="B51" s="53" t="s">
        <v>86</v>
      </c>
      <c r="C51" s="49" t="s">
        <v>389</v>
      </c>
      <c r="D51" s="49" t="s">
        <v>390</v>
      </c>
      <c r="E51" s="48" t="s">
        <v>385</v>
      </c>
      <c r="F51" s="40" t="s">
        <v>392</v>
      </c>
      <c r="G51" s="40" t="s">
        <v>391</v>
      </c>
      <c r="H51" s="48" t="s">
        <v>383</v>
      </c>
      <c r="I51" s="48" t="s">
        <v>401</v>
      </c>
      <c r="J51" s="48" t="s">
        <v>404</v>
      </c>
      <c r="K51" s="48" t="s">
        <v>421</v>
      </c>
      <c r="L51" s="52" t="s">
        <v>116</v>
      </c>
    </row>
    <row r="52" spans="1:12" x14ac:dyDescent="0.25">
      <c r="A52" s="52" t="s">
        <v>51</v>
      </c>
      <c r="B52" s="53" t="s">
        <v>50</v>
      </c>
      <c r="C52" s="49" t="s">
        <v>389</v>
      </c>
      <c r="D52" s="49" t="s">
        <v>390</v>
      </c>
      <c r="E52" s="48" t="s">
        <v>385</v>
      </c>
      <c r="F52" s="40" t="s">
        <v>392</v>
      </c>
      <c r="G52" s="40" t="s">
        <v>391</v>
      </c>
      <c r="H52" s="48" t="s">
        <v>383</v>
      </c>
      <c r="I52" s="48" t="s">
        <v>401</v>
      </c>
      <c r="J52" s="48" t="s">
        <v>404</v>
      </c>
      <c r="K52" s="48" t="s">
        <v>421</v>
      </c>
      <c r="L52" s="52" t="s">
        <v>116</v>
      </c>
    </row>
    <row r="53" spans="1:12" x14ac:dyDescent="0.25">
      <c r="A53" s="52" t="s">
        <v>102</v>
      </c>
      <c r="B53" s="53" t="s">
        <v>101</v>
      </c>
      <c r="C53" s="49" t="s">
        <v>389</v>
      </c>
      <c r="D53" s="49" t="s">
        <v>390</v>
      </c>
      <c r="E53" s="48" t="s">
        <v>385</v>
      </c>
      <c r="F53" s="40" t="s">
        <v>392</v>
      </c>
      <c r="G53" s="40" t="s">
        <v>391</v>
      </c>
      <c r="H53" s="48" t="s">
        <v>383</v>
      </c>
      <c r="I53" s="48" t="s">
        <v>401</v>
      </c>
      <c r="J53" s="48" t="s">
        <v>404</v>
      </c>
      <c r="K53" s="48" t="s">
        <v>421</v>
      </c>
      <c r="L53" s="52" t="s">
        <v>116</v>
      </c>
    </row>
    <row r="54" spans="1:12" x14ac:dyDescent="0.25">
      <c r="A54" s="52" t="s">
        <v>31</v>
      </c>
      <c r="B54" s="53" t="s">
        <v>30</v>
      </c>
      <c r="C54" s="49" t="s">
        <v>389</v>
      </c>
      <c r="D54" s="49" t="s">
        <v>390</v>
      </c>
      <c r="E54" s="48" t="s">
        <v>385</v>
      </c>
      <c r="F54" s="40" t="s">
        <v>392</v>
      </c>
      <c r="G54" s="40" t="s">
        <v>391</v>
      </c>
      <c r="H54" s="48" t="s">
        <v>383</v>
      </c>
      <c r="I54" s="48" t="s">
        <v>401</v>
      </c>
      <c r="J54" s="48" t="s">
        <v>404</v>
      </c>
      <c r="K54" s="48" t="s">
        <v>421</v>
      </c>
      <c r="L54" s="52" t="s">
        <v>116</v>
      </c>
    </row>
    <row r="55" spans="1:12" x14ac:dyDescent="0.25">
      <c r="A55" s="52" t="s">
        <v>31</v>
      </c>
      <c r="B55" s="53" t="s">
        <v>52</v>
      </c>
      <c r="C55" s="49" t="s">
        <v>389</v>
      </c>
      <c r="D55" s="49" t="s">
        <v>390</v>
      </c>
      <c r="E55" s="48" t="s">
        <v>385</v>
      </c>
      <c r="F55" s="40" t="s">
        <v>392</v>
      </c>
      <c r="G55" s="40" t="s">
        <v>391</v>
      </c>
      <c r="H55" s="48" t="s">
        <v>383</v>
      </c>
      <c r="I55" s="48" t="s">
        <v>401</v>
      </c>
      <c r="J55" s="48" t="s">
        <v>404</v>
      </c>
      <c r="K55" s="48" t="s">
        <v>421</v>
      </c>
      <c r="L55" s="52" t="s">
        <v>116</v>
      </c>
    </row>
    <row r="56" spans="1:12" x14ac:dyDescent="0.25">
      <c r="A56" s="52" t="s">
        <v>95</v>
      </c>
      <c r="B56" s="53" t="s">
        <v>94</v>
      </c>
      <c r="C56" s="49" t="s">
        <v>389</v>
      </c>
      <c r="D56" s="49" t="s">
        <v>390</v>
      </c>
      <c r="E56" s="48" t="s">
        <v>385</v>
      </c>
      <c r="F56" s="40" t="s">
        <v>392</v>
      </c>
      <c r="G56" s="40" t="s">
        <v>391</v>
      </c>
      <c r="H56" s="48" t="s">
        <v>383</v>
      </c>
      <c r="I56" s="48" t="s">
        <v>401</v>
      </c>
      <c r="J56" s="48" t="s">
        <v>404</v>
      </c>
      <c r="K56" s="48" t="s">
        <v>421</v>
      </c>
      <c r="L56" s="52" t="s">
        <v>116</v>
      </c>
    </row>
    <row r="57" spans="1:12" x14ac:dyDescent="0.25">
      <c r="A57" s="52" t="s">
        <v>3</v>
      </c>
      <c r="B57" s="53" t="s">
        <v>23</v>
      </c>
      <c r="C57" s="49" t="s">
        <v>389</v>
      </c>
      <c r="D57" s="49" t="s">
        <v>390</v>
      </c>
      <c r="E57" s="48" t="s">
        <v>385</v>
      </c>
      <c r="F57" s="40" t="s">
        <v>392</v>
      </c>
      <c r="G57" s="40" t="s">
        <v>391</v>
      </c>
      <c r="H57" s="48" t="s">
        <v>383</v>
      </c>
      <c r="I57" s="48" t="s">
        <v>401</v>
      </c>
      <c r="J57" s="48" t="s">
        <v>404</v>
      </c>
      <c r="K57" s="48" t="s">
        <v>421</v>
      </c>
      <c r="L57" s="52" t="s">
        <v>116</v>
      </c>
    </row>
    <row r="58" spans="1:12" x14ac:dyDescent="0.25">
      <c r="A58" s="52" t="s">
        <v>54</v>
      </c>
      <c r="B58" s="53" t="s">
        <v>53</v>
      </c>
      <c r="C58" s="49" t="s">
        <v>389</v>
      </c>
      <c r="D58" s="49" t="s">
        <v>390</v>
      </c>
      <c r="E58" s="48" t="s">
        <v>385</v>
      </c>
      <c r="F58" s="40" t="s">
        <v>392</v>
      </c>
      <c r="G58" s="40" t="s">
        <v>391</v>
      </c>
      <c r="H58" s="48" t="s">
        <v>383</v>
      </c>
      <c r="I58" s="48" t="s">
        <v>401</v>
      </c>
      <c r="J58" s="48" t="s">
        <v>404</v>
      </c>
      <c r="K58" s="48" t="s">
        <v>421</v>
      </c>
      <c r="L58" s="52" t="s">
        <v>116</v>
      </c>
    </row>
    <row r="59" spans="1:12" x14ac:dyDescent="0.25">
      <c r="A59" s="52" t="s">
        <v>3</v>
      </c>
      <c r="B59" s="53" t="s">
        <v>70</v>
      </c>
      <c r="C59" s="49" t="s">
        <v>389</v>
      </c>
      <c r="D59" s="49" t="s">
        <v>390</v>
      </c>
      <c r="E59" s="48" t="s">
        <v>385</v>
      </c>
      <c r="F59" s="40" t="s">
        <v>392</v>
      </c>
      <c r="G59" s="40" t="s">
        <v>391</v>
      </c>
      <c r="H59" s="48" t="s">
        <v>383</v>
      </c>
      <c r="I59" s="48" t="s">
        <v>401</v>
      </c>
      <c r="J59" s="48" t="s">
        <v>404</v>
      </c>
      <c r="K59" s="48" t="s">
        <v>421</v>
      </c>
      <c r="L59" s="52" t="s">
        <v>116</v>
      </c>
    </row>
    <row r="60" spans="1:12" x14ac:dyDescent="0.25">
      <c r="A60" s="52" t="s">
        <v>89</v>
      </c>
      <c r="B60" s="53" t="s">
        <v>88</v>
      </c>
      <c r="C60" s="49" t="s">
        <v>389</v>
      </c>
      <c r="D60" s="49" t="s">
        <v>390</v>
      </c>
      <c r="E60" s="48" t="s">
        <v>385</v>
      </c>
      <c r="F60" s="40" t="s">
        <v>392</v>
      </c>
      <c r="G60" s="40" t="s">
        <v>391</v>
      </c>
      <c r="H60" s="48" t="s">
        <v>383</v>
      </c>
      <c r="I60" s="48" t="s">
        <v>401</v>
      </c>
      <c r="J60" s="48" t="s">
        <v>404</v>
      </c>
      <c r="K60" s="48" t="s">
        <v>421</v>
      </c>
      <c r="L60" s="52" t="s">
        <v>116</v>
      </c>
    </row>
    <row r="61" spans="1:12" x14ac:dyDescent="0.25">
      <c r="A61" s="52" t="s">
        <v>33</v>
      </c>
      <c r="B61" s="53" t="s">
        <v>79</v>
      </c>
      <c r="C61" s="49" t="s">
        <v>389</v>
      </c>
      <c r="D61" s="49" t="s">
        <v>390</v>
      </c>
      <c r="E61" s="48" t="s">
        <v>385</v>
      </c>
      <c r="F61" s="40" t="s">
        <v>392</v>
      </c>
      <c r="G61" s="40" t="s">
        <v>391</v>
      </c>
      <c r="H61" s="48" t="s">
        <v>383</v>
      </c>
      <c r="I61" s="48" t="s">
        <v>401</v>
      </c>
      <c r="J61" s="48" t="s">
        <v>404</v>
      </c>
      <c r="K61" s="48" t="s">
        <v>421</v>
      </c>
      <c r="L61" s="52" t="s">
        <v>116</v>
      </c>
    </row>
    <row r="62" spans="1:12" x14ac:dyDescent="0.25">
      <c r="A62" s="52" t="s">
        <v>56</v>
      </c>
      <c r="B62" s="53" t="s">
        <v>55</v>
      </c>
      <c r="C62" s="49" t="s">
        <v>389</v>
      </c>
      <c r="D62" s="49" t="s">
        <v>390</v>
      </c>
      <c r="E62" s="48" t="s">
        <v>385</v>
      </c>
      <c r="F62" s="40" t="s">
        <v>392</v>
      </c>
      <c r="G62" s="40" t="s">
        <v>391</v>
      </c>
      <c r="H62" s="48" t="s">
        <v>383</v>
      </c>
      <c r="I62" s="48" t="s">
        <v>401</v>
      </c>
      <c r="J62" s="48" t="s">
        <v>404</v>
      </c>
      <c r="K62" s="48" t="s">
        <v>421</v>
      </c>
      <c r="L62" s="52" t="s">
        <v>116</v>
      </c>
    </row>
    <row r="63" spans="1:12" x14ac:dyDescent="0.25">
      <c r="A63" s="52" t="s">
        <v>58</v>
      </c>
      <c r="B63" s="53" t="s">
        <v>57</v>
      </c>
      <c r="C63" s="49" t="s">
        <v>389</v>
      </c>
      <c r="D63" s="49" t="s">
        <v>390</v>
      </c>
      <c r="E63" s="48" t="s">
        <v>385</v>
      </c>
      <c r="F63" s="40" t="s">
        <v>392</v>
      </c>
      <c r="G63" s="40" t="s">
        <v>391</v>
      </c>
      <c r="H63" s="48" t="s">
        <v>383</v>
      </c>
      <c r="I63" s="48" t="s">
        <v>401</v>
      </c>
      <c r="J63" s="48" t="s">
        <v>404</v>
      </c>
      <c r="K63" s="48" t="s">
        <v>421</v>
      </c>
      <c r="L63" s="52" t="s">
        <v>116</v>
      </c>
    </row>
    <row r="64" spans="1:12" x14ac:dyDescent="0.25">
      <c r="A64" s="52" t="s">
        <v>60</v>
      </c>
      <c r="B64" s="53" t="s">
        <v>61</v>
      </c>
      <c r="C64" s="49" t="s">
        <v>389</v>
      </c>
      <c r="D64" s="49" t="s">
        <v>390</v>
      </c>
      <c r="E64" s="48" t="s">
        <v>385</v>
      </c>
      <c r="F64" s="40" t="s">
        <v>392</v>
      </c>
      <c r="G64" s="40" t="s">
        <v>391</v>
      </c>
      <c r="H64" s="48" t="s">
        <v>383</v>
      </c>
      <c r="I64" s="48" t="s">
        <v>401</v>
      </c>
      <c r="J64" s="48" t="s">
        <v>404</v>
      </c>
      <c r="K64" s="48" t="s">
        <v>421</v>
      </c>
      <c r="L64" s="52" t="s">
        <v>116</v>
      </c>
    </row>
    <row r="65" spans="1:12" x14ac:dyDescent="0.25">
      <c r="A65" s="52" t="s">
        <v>3</v>
      </c>
      <c r="B65" s="53" t="s">
        <v>25</v>
      </c>
      <c r="C65" s="49" t="s">
        <v>389</v>
      </c>
      <c r="D65" s="49" t="s">
        <v>390</v>
      </c>
      <c r="E65" s="48" t="s">
        <v>385</v>
      </c>
      <c r="F65" s="40" t="s">
        <v>392</v>
      </c>
      <c r="G65" s="40" t="s">
        <v>391</v>
      </c>
      <c r="H65" s="48" t="s">
        <v>383</v>
      </c>
      <c r="I65" s="48" t="s">
        <v>401</v>
      </c>
      <c r="J65" s="48" t="s">
        <v>404</v>
      </c>
      <c r="K65" s="48" t="s">
        <v>421</v>
      </c>
      <c r="L65" s="52" t="s">
        <v>116</v>
      </c>
    </row>
    <row r="66" spans="1:12" x14ac:dyDescent="0.25">
      <c r="A66" s="52" t="s">
        <v>10</v>
      </c>
      <c r="B66" s="53" t="s">
        <v>87</v>
      </c>
      <c r="C66" s="49" t="s">
        <v>389</v>
      </c>
      <c r="D66" s="49" t="s">
        <v>390</v>
      </c>
      <c r="E66" s="48" t="s">
        <v>385</v>
      </c>
      <c r="F66" s="40" t="s">
        <v>392</v>
      </c>
      <c r="G66" s="40" t="s">
        <v>391</v>
      </c>
      <c r="H66" s="48" t="s">
        <v>383</v>
      </c>
      <c r="I66" s="48" t="s">
        <v>401</v>
      </c>
      <c r="J66" s="48" t="s">
        <v>404</v>
      </c>
      <c r="K66" s="48" t="s">
        <v>421</v>
      </c>
      <c r="L66" s="52" t="s">
        <v>116</v>
      </c>
    </row>
    <row r="67" spans="1:12" x14ac:dyDescent="0.25">
      <c r="A67" s="52" t="s">
        <v>39</v>
      </c>
      <c r="B67" s="53" t="s">
        <v>96</v>
      </c>
      <c r="C67" s="49" t="s">
        <v>389</v>
      </c>
      <c r="D67" s="49" t="s">
        <v>390</v>
      </c>
      <c r="E67" s="48" t="s">
        <v>385</v>
      </c>
      <c r="F67" s="40" t="s">
        <v>392</v>
      </c>
      <c r="G67" s="40" t="s">
        <v>391</v>
      </c>
      <c r="H67" s="48" t="s">
        <v>383</v>
      </c>
      <c r="I67" s="48" t="s">
        <v>401</v>
      </c>
      <c r="J67" s="48" t="s">
        <v>404</v>
      </c>
      <c r="K67" s="48" t="s">
        <v>421</v>
      </c>
      <c r="L67" s="52" t="s">
        <v>116</v>
      </c>
    </row>
    <row r="68" spans="1:12" x14ac:dyDescent="0.25">
      <c r="A68" s="52" t="s">
        <v>3</v>
      </c>
      <c r="B68" s="53" t="s">
        <v>71</v>
      </c>
      <c r="C68" s="49" t="s">
        <v>389</v>
      </c>
      <c r="D68" s="49" t="s">
        <v>390</v>
      </c>
      <c r="E68" s="48" t="s">
        <v>385</v>
      </c>
      <c r="F68" s="40" t="s">
        <v>392</v>
      </c>
      <c r="G68" s="40" t="s">
        <v>391</v>
      </c>
      <c r="H68" s="48" t="s">
        <v>383</v>
      </c>
      <c r="I68" s="48" t="s">
        <v>401</v>
      </c>
      <c r="J68" s="48" t="s">
        <v>404</v>
      </c>
      <c r="K68" s="48" t="s">
        <v>421</v>
      </c>
      <c r="L68" s="52" t="s">
        <v>116</v>
      </c>
    </row>
    <row r="69" spans="1:12" x14ac:dyDescent="0.25">
      <c r="A69" s="52" t="s">
        <v>8</v>
      </c>
      <c r="B69" s="53" t="s">
        <v>104</v>
      </c>
      <c r="C69" s="49" t="s">
        <v>389</v>
      </c>
      <c r="D69" s="49" t="s">
        <v>390</v>
      </c>
      <c r="E69" s="48" t="s">
        <v>385</v>
      </c>
      <c r="F69" s="40" t="s">
        <v>392</v>
      </c>
      <c r="G69" s="40" t="s">
        <v>391</v>
      </c>
      <c r="H69" s="48" t="s">
        <v>383</v>
      </c>
      <c r="I69" s="48" t="s">
        <v>401</v>
      </c>
      <c r="J69" s="48" t="s">
        <v>404</v>
      </c>
      <c r="K69" s="48" t="s">
        <v>421</v>
      </c>
      <c r="L69" s="52" t="s">
        <v>116</v>
      </c>
    </row>
    <row r="70" spans="1:12" x14ac:dyDescent="0.25">
      <c r="A70" s="52" t="s">
        <v>33</v>
      </c>
      <c r="B70" s="53" t="s">
        <v>80</v>
      </c>
      <c r="C70" s="49" t="s">
        <v>389</v>
      </c>
      <c r="D70" s="49" t="s">
        <v>390</v>
      </c>
      <c r="E70" s="48" t="s">
        <v>385</v>
      </c>
      <c r="F70" s="40" t="s">
        <v>392</v>
      </c>
      <c r="G70" s="40" t="s">
        <v>391</v>
      </c>
      <c r="H70" s="48" t="s">
        <v>383</v>
      </c>
      <c r="I70" s="48" t="s">
        <v>401</v>
      </c>
      <c r="J70" s="48" t="s">
        <v>404</v>
      </c>
      <c r="K70" s="48" t="s">
        <v>421</v>
      </c>
      <c r="L70" s="52" t="s">
        <v>116</v>
      </c>
    </row>
    <row r="71" spans="1:12" x14ac:dyDescent="0.25">
      <c r="A71" s="52" t="s">
        <v>305</v>
      </c>
      <c r="B71" s="53" t="s">
        <v>27</v>
      </c>
      <c r="C71" s="49" t="s">
        <v>389</v>
      </c>
      <c r="D71" s="49" t="s">
        <v>390</v>
      </c>
      <c r="E71" s="48" t="s">
        <v>385</v>
      </c>
      <c r="F71" s="40" t="s">
        <v>392</v>
      </c>
      <c r="G71" s="40" t="s">
        <v>391</v>
      </c>
      <c r="H71" s="48" t="s">
        <v>383</v>
      </c>
      <c r="I71" s="48" t="s">
        <v>401</v>
      </c>
      <c r="J71" s="48" t="s">
        <v>404</v>
      </c>
      <c r="K71" s="48" t="s">
        <v>421</v>
      </c>
      <c r="L71" s="52" t="s">
        <v>116</v>
      </c>
    </row>
    <row r="72" spans="1:12" x14ac:dyDescent="0.25">
      <c r="A72" s="52" t="s">
        <v>3</v>
      </c>
      <c r="B72" s="53" t="s">
        <v>72</v>
      </c>
      <c r="C72" s="49" t="s">
        <v>389</v>
      </c>
      <c r="D72" s="49" t="s">
        <v>390</v>
      </c>
      <c r="E72" s="48" t="s">
        <v>385</v>
      </c>
      <c r="F72" s="40" t="s">
        <v>392</v>
      </c>
      <c r="G72" s="40" t="s">
        <v>391</v>
      </c>
      <c r="H72" s="48" t="s">
        <v>383</v>
      </c>
      <c r="I72" s="48" t="s">
        <v>401</v>
      </c>
      <c r="J72" s="48" t="s">
        <v>404</v>
      </c>
      <c r="K72" s="48" t="s">
        <v>421</v>
      </c>
      <c r="L72" s="52" t="s">
        <v>116</v>
      </c>
    </row>
    <row r="73" spans="1:12" x14ac:dyDescent="0.25">
      <c r="A73" s="52" t="s">
        <v>3</v>
      </c>
      <c r="B73" s="53" t="s">
        <v>73</v>
      </c>
      <c r="C73" s="49" t="s">
        <v>389</v>
      </c>
      <c r="D73" s="49" t="s">
        <v>390</v>
      </c>
      <c r="E73" s="48" t="s">
        <v>385</v>
      </c>
      <c r="F73" s="40" t="s">
        <v>392</v>
      </c>
      <c r="G73" s="40" t="s">
        <v>391</v>
      </c>
      <c r="H73" s="48" t="s">
        <v>383</v>
      </c>
      <c r="I73" s="48" t="s">
        <v>401</v>
      </c>
      <c r="J73" s="48" t="s">
        <v>404</v>
      </c>
      <c r="K73" s="48" t="s">
        <v>421</v>
      </c>
      <c r="L73" s="52" t="s">
        <v>116</v>
      </c>
    </row>
    <row r="74" spans="1:12" x14ac:dyDescent="0.25">
      <c r="A74" s="52" t="s">
        <v>108</v>
      </c>
      <c r="B74" s="53" t="s">
        <v>107</v>
      </c>
      <c r="C74" s="49" t="s">
        <v>389</v>
      </c>
      <c r="D74" s="49" t="s">
        <v>390</v>
      </c>
      <c r="E74" s="48" t="s">
        <v>385</v>
      </c>
      <c r="F74" s="40" t="s">
        <v>392</v>
      </c>
      <c r="G74" s="40" t="s">
        <v>391</v>
      </c>
      <c r="H74" s="48" t="s">
        <v>383</v>
      </c>
      <c r="I74" s="48" t="s">
        <v>401</v>
      </c>
      <c r="J74" s="48" t="s">
        <v>404</v>
      </c>
      <c r="K74" s="48" t="s">
        <v>421</v>
      </c>
      <c r="L74" s="52" t="s">
        <v>116</v>
      </c>
    </row>
    <row r="75" spans="1:12" x14ac:dyDescent="0.25">
      <c r="A75" s="52" t="s">
        <v>56</v>
      </c>
      <c r="B75" s="53" t="s">
        <v>74</v>
      </c>
      <c r="C75" s="49" t="s">
        <v>389</v>
      </c>
      <c r="D75" s="49" t="s">
        <v>390</v>
      </c>
      <c r="E75" s="48" t="s">
        <v>385</v>
      </c>
      <c r="F75" s="40" t="s">
        <v>392</v>
      </c>
      <c r="G75" s="40" t="s">
        <v>391</v>
      </c>
      <c r="H75" s="48" t="s">
        <v>383</v>
      </c>
      <c r="I75" s="48" t="s">
        <v>401</v>
      </c>
      <c r="J75" s="48" t="s">
        <v>404</v>
      </c>
      <c r="K75" s="48" t="s">
        <v>421</v>
      </c>
      <c r="L75" s="52" t="s">
        <v>116</v>
      </c>
    </row>
    <row r="76" spans="1:12" x14ac:dyDescent="0.25">
      <c r="A76" s="52" t="s">
        <v>76</v>
      </c>
      <c r="B76" s="53" t="s">
        <v>75</v>
      </c>
      <c r="C76" s="49" t="s">
        <v>389</v>
      </c>
      <c r="D76" s="49" t="s">
        <v>390</v>
      </c>
      <c r="E76" s="48" t="s">
        <v>385</v>
      </c>
      <c r="F76" s="40" t="s">
        <v>392</v>
      </c>
      <c r="G76" s="40" t="s">
        <v>391</v>
      </c>
      <c r="H76" s="48" t="s">
        <v>383</v>
      </c>
      <c r="I76" s="48" t="s">
        <v>401</v>
      </c>
      <c r="J76" s="48" t="s">
        <v>404</v>
      </c>
      <c r="K76" s="48" t="s">
        <v>421</v>
      </c>
      <c r="L76" s="52" t="s">
        <v>116</v>
      </c>
    </row>
    <row r="77" spans="1:12" x14ac:dyDescent="0.25">
      <c r="A77" s="52" t="s">
        <v>20</v>
      </c>
      <c r="B77" s="53" t="s">
        <v>21</v>
      </c>
      <c r="C77" s="49" t="s">
        <v>389</v>
      </c>
      <c r="D77" s="49" t="s">
        <v>390</v>
      </c>
      <c r="E77" s="48" t="s">
        <v>385</v>
      </c>
      <c r="F77" s="40" t="s">
        <v>392</v>
      </c>
      <c r="G77" s="40" t="s">
        <v>391</v>
      </c>
      <c r="H77" s="48" t="s">
        <v>383</v>
      </c>
      <c r="I77" s="48" t="s">
        <v>401</v>
      </c>
      <c r="J77" s="48" t="s">
        <v>404</v>
      </c>
      <c r="K77" s="48" t="s">
        <v>421</v>
      </c>
      <c r="L77" s="52" t="s">
        <v>116</v>
      </c>
    </row>
    <row r="78" spans="1:12" x14ac:dyDescent="0.25">
      <c r="A78" s="52" t="s">
        <v>360</v>
      </c>
      <c r="B78" s="53" t="s">
        <v>361</v>
      </c>
      <c r="C78" s="49" t="s">
        <v>389</v>
      </c>
      <c r="D78" s="49" t="s">
        <v>390</v>
      </c>
      <c r="E78" s="48" t="s">
        <v>385</v>
      </c>
      <c r="F78" s="40" t="s">
        <v>392</v>
      </c>
      <c r="G78" s="40" t="s">
        <v>391</v>
      </c>
      <c r="H78" s="48" t="s">
        <v>383</v>
      </c>
      <c r="I78" s="48" t="s">
        <v>401</v>
      </c>
      <c r="J78" s="48" t="s">
        <v>404</v>
      </c>
      <c r="K78" s="48" t="s">
        <v>421</v>
      </c>
      <c r="L78" s="52" t="s">
        <v>116</v>
      </c>
    </row>
    <row r="79" spans="1:12" x14ac:dyDescent="0.25">
      <c r="A79" s="52" t="s">
        <v>78</v>
      </c>
      <c r="B79" s="53" t="s">
        <v>77</v>
      </c>
      <c r="C79" s="49" t="s">
        <v>389</v>
      </c>
      <c r="D79" s="49" t="s">
        <v>390</v>
      </c>
      <c r="E79" s="48" t="s">
        <v>385</v>
      </c>
      <c r="F79" s="40" t="s">
        <v>392</v>
      </c>
      <c r="G79" s="40" t="s">
        <v>391</v>
      </c>
      <c r="H79" s="48" t="s">
        <v>383</v>
      </c>
      <c r="I79" s="48" t="s">
        <v>401</v>
      </c>
      <c r="J79" s="48" t="s">
        <v>404</v>
      </c>
      <c r="K79" s="48" t="s">
        <v>421</v>
      </c>
      <c r="L79" s="52" t="s">
        <v>116</v>
      </c>
    </row>
    <row r="80" spans="1:12" x14ac:dyDescent="0.25">
      <c r="A80" s="52" t="s">
        <v>33</v>
      </c>
      <c r="B80" s="53" t="s">
        <v>359</v>
      </c>
      <c r="C80" s="49" t="s">
        <v>389</v>
      </c>
      <c r="D80" s="49" t="s">
        <v>390</v>
      </c>
      <c r="E80" s="48" t="s">
        <v>385</v>
      </c>
      <c r="F80" s="40" t="s">
        <v>392</v>
      </c>
      <c r="G80" s="40" t="s">
        <v>391</v>
      </c>
      <c r="H80" s="48" t="s">
        <v>383</v>
      </c>
      <c r="I80" s="48" t="s">
        <v>401</v>
      </c>
      <c r="J80" s="48" t="s">
        <v>404</v>
      </c>
      <c r="K80" s="48" t="s">
        <v>421</v>
      </c>
      <c r="L80" s="52" t="s">
        <v>116</v>
      </c>
    </row>
    <row r="81" spans="1:12" x14ac:dyDescent="0.25">
      <c r="A81" s="52" t="s">
        <v>82</v>
      </c>
      <c r="B81" s="53" t="s">
        <v>81</v>
      </c>
      <c r="C81" s="49" t="s">
        <v>389</v>
      </c>
      <c r="D81" s="49" t="s">
        <v>390</v>
      </c>
      <c r="E81" s="48" t="s">
        <v>385</v>
      </c>
      <c r="F81" s="40" t="s">
        <v>392</v>
      </c>
      <c r="G81" s="40" t="s">
        <v>391</v>
      </c>
      <c r="H81" s="48" t="s">
        <v>383</v>
      </c>
      <c r="I81" s="48" t="s">
        <v>401</v>
      </c>
      <c r="J81" s="48" t="s">
        <v>404</v>
      </c>
      <c r="K81" s="48" t="s">
        <v>421</v>
      </c>
      <c r="L81" s="52" t="s">
        <v>116</v>
      </c>
    </row>
    <row r="82" spans="1:12" x14ac:dyDescent="0.25">
      <c r="A82" s="52" t="s">
        <v>10</v>
      </c>
      <c r="B82" s="53" t="s">
        <v>9</v>
      </c>
      <c r="C82" s="49" t="s">
        <v>389</v>
      </c>
      <c r="D82" s="49" t="s">
        <v>390</v>
      </c>
      <c r="E82" s="48" t="s">
        <v>385</v>
      </c>
      <c r="F82" s="40" t="s">
        <v>392</v>
      </c>
      <c r="G82" s="40" t="s">
        <v>391</v>
      </c>
      <c r="H82" s="48" t="s">
        <v>383</v>
      </c>
      <c r="I82" s="48" t="s">
        <v>401</v>
      </c>
      <c r="J82" s="48" t="s">
        <v>404</v>
      </c>
      <c r="K82" s="48" t="s">
        <v>421</v>
      </c>
      <c r="L82" s="52" t="s">
        <v>116</v>
      </c>
    </row>
    <row r="83" spans="1:12" x14ac:dyDescent="0.25">
      <c r="A83" s="52" t="s">
        <v>93</v>
      </c>
      <c r="B83" s="53" t="s">
        <v>92</v>
      </c>
      <c r="C83" s="49" t="s">
        <v>389</v>
      </c>
      <c r="D83" s="49" t="s">
        <v>390</v>
      </c>
      <c r="E83" s="48" t="s">
        <v>385</v>
      </c>
      <c r="F83" s="40" t="s">
        <v>392</v>
      </c>
      <c r="G83" s="40" t="s">
        <v>391</v>
      </c>
      <c r="H83" s="48" t="s">
        <v>383</v>
      </c>
      <c r="I83" s="48" t="s">
        <v>401</v>
      </c>
      <c r="J83" s="48" t="s">
        <v>404</v>
      </c>
      <c r="K83" s="48" t="s">
        <v>421</v>
      </c>
      <c r="L83" s="52" t="s">
        <v>116</v>
      </c>
    </row>
    <row r="84" spans="1:12" x14ac:dyDescent="0.25">
      <c r="A84" s="52" t="s">
        <v>3</v>
      </c>
      <c r="B84" s="53" t="s">
        <v>26</v>
      </c>
      <c r="C84" s="49" t="s">
        <v>389</v>
      </c>
      <c r="D84" s="49" t="s">
        <v>390</v>
      </c>
      <c r="E84" s="48" t="s">
        <v>385</v>
      </c>
      <c r="F84" s="40" t="s">
        <v>392</v>
      </c>
      <c r="G84" s="40" t="s">
        <v>391</v>
      </c>
      <c r="H84" s="48" t="s">
        <v>383</v>
      </c>
      <c r="I84" s="48" t="s">
        <v>401</v>
      </c>
      <c r="J84" s="48" t="s">
        <v>404</v>
      </c>
      <c r="K84" s="48" t="s">
        <v>421</v>
      </c>
      <c r="L84" s="52" t="s">
        <v>381</v>
      </c>
    </row>
    <row r="85" spans="1:12" x14ac:dyDescent="0.25">
      <c r="A85" s="52" t="s">
        <v>3</v>
      </c>
      <c r="B85" s="53" t="s">
        <v>22</v>
      </c>
      <c r="C85" s="49" t="s">
        <v>389</v>
      </c>
      <c r="D85" s="49" t="s">
        <v>390</v>
      </c>
      <c r="E85" s="48" t="s">
        <v>385</v>
      </c>
      <c r="F85" s="40" t="s">
        <v>392</v>
      </c>
      <c r="G85" s="40" t="s">
        <v>391</v>
      </c>
      <c r="H85" s="48" t="s">
        <v>383</v>
      </c>
      <c r="I85" s="48" t="s">
        <v>401</v>
      </c>
      <c r="J85" s="48" t="s">
        <v>404</v>
      </c>
      <c r="K85" s="48" t="s">
        <v>421</v>
      </c>
      <c r="L85" s="52" t="s">
        <v>381</v>
      </c>
    </row>
    <row r="86" spans="1:12" x14ac:dyDescent="0.25">
      <c r="A86" s="52" t="s">
        <v>3</v>
      </c>
      <c r="B86" s="53" t="s">
        <v>2</v>
      </c>
      <c r="C86" s="49" t="s">
        <v>389</v>
      </c>
      <c r="D86" s="49" t="s">
        <v>390</v>
      </c>
      <c r="E86" s="48" t="s">
        <v>385</v>
      </c>
      <c r="F86" s="40" t="s">
        <v>392</v>
      </c>
      <c r="G86" s="40" t="s">
        <v>391</v>
      </c>
      <c r="H86" s="48" t="s">
        <v>383</v>
      </c>
      <c r="I86" s="48" t="s">
        <v>401</v>
      </c>
      <c r="J86" s="48" t="s">
        <v>404</v>
      </c>
      <c r="K86" s="48" t="s">
        <v>421</v>
      </c>
      <c r="L86" s="52" t="s">
        <v>381</v>
      </c>
    </row>
    <row r="87" spans="1:12" x14ac:dyDescent="0.25">
      <c r="A87" s="52" t="s">
        <v>3</v>
      </c>
      <c r="B87" s="53" t="s">
        <v>13</v>
      </c>
      <c r="C87" s="49" t="s">
        <v>389</v>
      </c>
      <c r="D87" s="49" t="s">
        <v>390</v>
      </c>
      <c r="E87" s="48" t="s">
        <v>385</v>
      </c>
      <c r="F87" s="40" t="s">
        <v>392</v>
      </c>
      <c r="G87" s="40" t="s">
        <v>391</v>
      </c>
      <c r="H87" s="48" t="s">
        <v>383</v>
      </c>
      <c r="I87" s="48" t="s">
        <v>401</v>
      </c>
      <c r="J87" s="48" t="s">
        <v>404</v>
      </c>
      <c r="K87" s="48" t="s">
        <v>421</v>
      </c>
      <c r="L87" s="52" t="s">
        <v>381</v>
      </c>
    </row>
    <row r="88" spans="1:12" x14ac:dyDescent="0.25">
      <c r="A88" s="52" t="s">
        <v>17</v>
      </c>
      <c r="B88" s="53" t="s">
        <v>16</v>
      </c>
      <c r="C88" s="49" t="s">
        <v>389</v>
      </c>
      <c r="D88" s="49" t="s">
        <v>390</v>
      </c>
      <c r="E88" s="48" t="s">
        <v>385</v>
      </c>
      <c r="F88" s="40" t="s">
        <v>392</v>
      </c>
      <c r="G88" s="40" t="s">
        <v>391</v>
      </c>
      <c r="H88" s="48" t="s">
        <v>383</v>
      </c>
      <c r="I88" s="48" t="s">
        <v>401</v>
      </c>
      <c r="J88" s="48" t="s">
        <v>404</v>
      </c>
      <c r="K88" s="48" t="s">
        <v>421</v>
      </c>
      <c r="L88" s="52" t="s">
        <v>381</v>
      </c>
    </row>
    <row r="89" spans="1:12" x14ac:dyDescent="0.25">
      <c r="A89" s="52" t="s">
        <v>10</v>
      </c>
      <c r="B89" s="53" t="s">
        <v>18</v>
      </c>
      <c r="C89" s="49" t="s">
        <v>389</v>
      </c>
      <c r="D89" s="49" t="s">
        <v>390</v>
      </c>
      <c r="E89" s="48" t="s">
        <v>385</v>
      </c>
      <c r="F89" s="40" t="s">
        <v>392</v>
      </c>
      <c r="G89" s="40" t="s">
        <v>391</v>
      </c>
      <c r="H89" s="48" t="s">
        <v>383</v>
      </c>
      <c r="I89" s="48" t="s">
        <v>401</v>
      </c>
      <c r="J89" s="48" t="s">
        <v>404</v>
      </c>
      <c r="K89" s="48" t="s">
        <v>421</v>
      </c>
      <c r="L89" s="52" t="s">
        <v>381</v>
      </c>
    </row>
    <row r="90" spans="1:12" x14ac:dyDescent="0.25">
      <c r="A90" s="52" t="s">
        <v>3</v>
      </c>
      <c r="B90" s="53" t="s">
        <v>19</v>
      </c>
      <c r="C90" s="49" t="s">
        <v>389</v>
      </c>
      <c r="D90" s="49" t="s">
        <v>390</v>
      </c>
      <c r="E90" s="48" t="s">
        <v>385</v>
      </c>
      <c r="F90" s="40" t="s">
        <v>392</v>
      </c>
      <c r="G90" s="40" t="s">
        <v>391</v>
      </c>
      <c r="H90" s="48" t="s">
        <v>383</v>
      </c>
      <c r="I90" s="48" t="s">
        <v>401</v>
      </c>
      <c r="J90" s="48" t="s">
        <v>404</v>
      </c>
      <c r="K90" s="48" t="s">
        <v>421</v>
      </c>
      <c r="L90" s="52" t="s">
        <v>381</v>
      </c>
    </row>
    <row r="91" spans="1:12" x14ac:dyDescent="0.25">
      <c r="A91" s="52" t="s">
        <v>3</v>
      </c>
      <c r="B91" s="53" t="s">
        <v>68</v>
      </c>
      <c r="C91" s="49" t="s">
        <v>389</v>
      </c>
      <c r="D91" s="49" t="s">
        <v>390</v>
      </c>
      <c r="E91" s="48" t="s">
        <v>385</v>
      </c>
      <c r="F91" s="40" t="s">
        <v>392</v>
      </c>
      <c r="G91" s="40" t="s">
        <v>391</v>
      </c>
      <c r="H91" s="48" t="s">
        <v>383</v>
      </c>
      <c r="I91" s="48" t="s">
        <v>401</v>
      </c>
      <c r="J91" s="48" t="s">
        <v>404</v>
      </c>
      <c r="K91" s="48" t="s">
        <v>421</v>
      </c>
      <c r="L91" s="52" t="s">
        <v>381</v>
      </c>
    </row>
    <row r="92" spans="1:12" x14ac:dyDescent="0.25">
      <c r="A92" s="52" t="s">
        <v>3</v>
      </c>
      <c r="B92" s="53" t="s">
        <v>24</v>
      </c>
      <c r="C92" s="49" t="s">
        <v>389</v>
      </c>
      <c r="D92" s="49" t="s">
        <v>390</v>
      </c>
      <c r="E92" s="48" t="s">
        <v>385</v>
      </c>
      <c r="F92" s="40" t="s">
        <v>392</v>
      </c>
      <c r="G92" s="40" t="s">
        <v>391</v>
      </c>
      <c r="H92" s="48" t="s">
        <v>383</v>
      </c>
      <c r="I92" s="48" t="s">
        <v>401</v>
      </c>
      <c r="J92" s="48" t="s">
        <v>404</v>
      </c>
      <c r="K92" s="48" t="s">
        <v>421</v>
      </c>
      <c r="L92" s="52" t="s">
        <v>381</v>
      </c>
    </row>
    <row r="93" spans="1:12" x14ac:dyDescent="0.25">
      <c r="A93" s="52" t="s">
        <v>3</v>
      </c>
      <c r="B93" s="53" t="s">
        <v>23</v>
      </c>
      <c r="C93" s="49" t="s">
        <v>389</v>
      </c>
      <c r="D93" s="49" t="s">
        <v>390</v>
      </c>
      <c r="E93" s="48" t="s">
        <v>385</v>
      </c>
      <c r="F93" s="40" t="s">
        <v>392</v>
      </c>
      <c r="G93" s="40" t="s">
        <v>391</v>
      </c>
      <c r="H93" s="48" t="s">
        <v>383</v>
      </c>
      <c r="I93" s="48" t="s">
        <v>401</v>
      </c>
      <c r="J93" s="48" t="s">
        <v>404</v>
      </c>
      <c r="K93" s="48" t="s">
        <v>421</v>
      </c>
      <c r="L93" s="52" t="s">
        <v>381</v>
      </c>
    </row>
    <row r="94" spans="1:12" x14ac:dyDescent="0.25">
      <c r="A94" s="52" t="s">
        <v>3</v>
      </c>
      <c r="B94" s="53" t="s">
        <v>25</v>
      </c>
      <c r="C94" s="49" t="s">
        <v>389</v>
      </c>
      <c r="D94" s="49" t="s">
        <v>390</v>
      </c>
      <c r="E94" s="48" t="s">
        <v>385</v>
      </c>
      <c r="F94" s="40" t="s">
        <v>392</v>
      </c>
      <c r="G94" s="40" t="s">
        <v>391</v>
      </c>
      <c r="H94" s="48" t="s">
        <v>383</v>
      </c>
      <c r="I94" s="48" t="s">
        <v>401</v>
      </c>
      <c r="J94" s="48" t="s">
        <v>404</v>
      </c>
      <c r="K94" s="48" t="s">
        <v>421</v>
      </c>
      <c r="L94" s="52" t="s">
        <v>381</v>
      </c>
    </row>
    <row r="95" spans="1:12" x14ac:dyDescent="0.25">
      <c r="A95" s="52" t="s">
        <v>305</v>
      </c>
      <c r="B95" s="53" t="s">
        <v>27</v>
      </c>
      <c r="C95" s="49" t="s">
        <v>389</v>
      </c>
      <c r="D95" s="49" t="s">
        <v>390</v>
      </c>
      <c r="E95" s="48" t="s">
        <v>385</v>
      </c>
      <c r="F95" s="40" t="s">
        <v>392</v>
      </c>
      <c r="G95" s="40" t="s">
        <v>391</v>
      </c>
      <c r="H95" s="48" t="s">
        <v>383</v>
      </c>
      <c r="I95" s="48" t="s">
        <v>401</v>
      </c>
      <c r="J95" s="48" t="s">
        <v>404</v>
      </c>
      <c r="K95" s="48" t="s">
        <v>421</v>
      </c>
      <c r="L95" s="52" t="s">
        <v>381</v>
      </c>
    </row>
    <row r="96" spans="1:12" x14ac:dyDescent="0.25">
      <c r="A96" s="52" t="s">
        <v>20</v>
      </c>
      <c r="B96" s="53" t="s">
        <v>21</v>
      </c>
      <c r="C96" s="49" t="s">
        <v>389</v>
      </c>
      <c r="D96" s="49" t="s">
        <v>390</v>
      </c>
      <c r="E96" s="48" t="s">
        <v>385</v>
      </c>
      <c r="F96" s="40" t="s">
        <v>392</v>
      </c>
      <c r="G96" s="40" t="s">
        <v>391</v>
      </c>
      <c r="H96" s="48" t="s">
        <v>383</v>
      </c>
      <c r="I96" s="48" t="s">
        <v>401</v>
      </c>
      <c r="J96" s="48" t="s">
        <v>404</v>
      </c>
      <c r="K96" s="48" t="s">
        <v>421</v>
      </c>
      <c r="L96" s="52" t="s">
        <v>381</v>
      </c>
    </row>
    <row r="97" spans="1:12" x14ac:dyDescent="0.25">
      <c r="A97" s="52" t="s">
        <v>10</v>
      </c>
      <c r="B97" s="53" t="s">
        <v>9</v>
      </c>
      <c r="C97" s="49" t="s">
        <v>389</v>
      </c>
      <c r="D97" s="49" t="s">
        <v>390</v>
      </c>
      <c r="E97" s="48" t="s">
        <v>385</v>
      </c>
      <c r="F97" s="40" t="s">
        <v>392</v>
      </c>
      <c r="G97" s="40" t="s">
        <v>391</v>
      </c>
      <c r="H97" s="48" t="s">
        <v>383</v>
      </c>
      <c r="I97" s="48" t="s">
        <v>401</v>
      </c>
      <c r="J97" s="48" t="s">
        <v>404</v>
      </c>
      <c r="K97" s="48" t="s">
        <v>421</v>
      </c>
      <c r="L97" s="52" t="s">
        <v>381</v>
      </c>
    </row>
  </sheetData>
  <autoFilter ref="A1:L1">
    <sortState ref="A2:L97">
      <sortCondition descending="1" ref="L1"/>
    </sortState>
  </autoFilter>
  <dataValidations count="3">
    <dataValidation type="list" allowBlank="1" showInputMessage="1" showErrorMessage="1" sqref="I2:I97">
      <formula1>оборудование</formula1>
    </dataValidation>
    <dataValidation type="list" allowBlank="1" showInputMessage="1" showErrorMessage="1" sqref="J2:J97">
      <formula1>тип</formula1>
    </dataValidation>
    <dataValidation type="list" allowBlank="1" showInputMessage="1" showErrorMessage="1" sqref="H2:H97">
      <formula1>Формат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71" workbookViewId="0">
      <selection activeCell="C6" sqref="C6:D6"/>
    </sheetView>
  </sheetViews>
  <sheetFormatPr defaultColWidth="9.140625" defaultRowHeight="15" x14ac:dyDescent="0.25"/>
  <cols>
    <col min="1" max="1" width="21.7109375" style="51" bestFit="1" customWidth="1"/>
    <col min="2" max="2" width="19.28515625" style="51" bestFit="1" customWidth="1"/>
    <col min="3" max="3" width="28.7109375" style="51" bestFit="1" customWidth="1"/>
    <col min="4" max="4" width="20.140625" style="51" bestFit="1" customWidth="1"/>
    <col min="5" max="5" width="18.85546875" style="51" bestFit="1" customWidth="1"/>
    <col min="6" max="6" width="20.140625" style="51" bestFit="1" customWidth="1"/>
    <col min="7" max="7" width="23.140625" style="51" bestFit="1" customWidth="1"/>
    <col min="8" max="8" width="13.42578125" style="51" customWidth="1"/>
    <col min="9" max="11" width="18.85546875" style="51" bestFit="1" customWidth="1"/>
    <col min="12" max="12" width="10.42578125" style="51" customWidth="1"/>
    <col min="13" max="16384" width="9.140625" style="51"/>
  </cols>
  <sheetData>
    <row r="1" spans="1:12" ht="25.5" x14ac:dyDescent="0.25">
      <c r="A1" s="2" t="str">
        <f>Ориент!A2</f>
        <v>Регион</v>
      </c>
      <c r="B1" s="2" t="str">
        <f>Ориент!B2</f>
        <v>Город</v>
      </c>
      <c r="C1" s="2" t="str">
        <f>Ориент!C2</f>
        <v>Партнер</v>
      </c>
      <c r="D1" s="2" t="str">
        <f>Ориент!D2</f>
        <v>ФИО ответсвенного сотрудника</v>
      </c>
      <c r="E1" s="2" t="str">
        <f>Ориент!E2</f>
        <v>Телефон партнера</v>
      </c>
      <c r="F1" s="2" t="str">
        <f>Ориент!F2</f>
        <v>Почта</v>
      </c>
      <c r="G1" s="2" t="str">
        <f>Ориент!G2</f>
        <v>Сайт</v>
      </c>
      <c r="H1" s="2" t="str">
        <f>Ориент!H2</f>
        <v>Формат обслуживания</v>
      </c>
      <c r="I1" s="2" t="str">
        <f>Ориент!I2</f>
        <v>Перечень оборудования</v>
      </c>
      <c r="J1" s="2" t="str">
        <f>Ориент!J2</f>
        <v>Оборудование</v>
      </c>
      <c r="K1" s="2" t="str">
        <f>Ориент!K2</f>
        <v>Комментарий</v>
      </c>
      <c r="L1" s="2" t="s">
        <v>1</v>
      </c>
    </row>
    <row r="2" spans="1:12" x14ac:dyDescent="0.25">
      <c r="A2" s="52" t="s">
        <v>39</v>
      </c>
      <c r="B2" s="53" t="s">
        <v>109</v>
      </c>
      <c r="C2" s="49" t="s">
        <v>393</v>
      </c>
      <c r="D2" s="52" t="s">
        <v>394</v>
      </c>
      <c r="E2" s="48" t="s">
        <v>395</v>
      </c>
      <c r="F2" s="40" t="s">
        <v>396</v>
      </c>
      <c r="G2" s="40" t="s">
        <v>397</v>
      </c>
      <c r="H2" s="48" t="s">
        <v>398</v>
      </c>
      <c r="I2" s="48" t="s">
        <v>401</v>
      </c>
      <c r="J2" s="48" t="s">
        <v>402</v>
      </c>
      <c r="K2" s="48" t="s">
        <v>420</v>
      </c>
      <c r="L2" s="52" t="s">
        <v>116</v>
      </c>
    </row>
    <row r="3" spans="1:12" x14ac:dyDescent="0.25">
      <c r="A3" s="52" t="s">
        <v>39</v>
      </c>
      <c r="B3" s="53" t="s">
        <v>110</v>
      </c>
      <c r="C3" s="49" t="s">
        <v>393</v>
      </c>
      <c r="D3" s="52" t="s">
        <v>394</v>
      </c>
      <c r="E3" s="48" t="s">
        <v>395</v>
      </c>
      <c r="F3" s="40" t="s">
        <v>396</v>
      </c>
      <c r="G3" s="40" t="s">
        <v>397</v>
      </c>
      <c r="H3" s="48" t="s">
        <v>398</v>
      </c>
      <c r="I3" s="48" t="s">
        <v>401</v>
      </c>
      <c r="J3" s="48" t="s">
        <v>402</v>
      </c>
      <c r="K3" s="48" t="s">
        <v>420</v>
      </c>
      <c r="L3" s="52" t="s">
        <v>116</v>
      </c>
    </row>
    <row r="4" spans="1:12" x14ac:dyDescent="0.25">
      <c r="A4" s="52" t="s">
        <v>3</v>
      </c>
      <c r="B4" s="53" t="s">
        <v>26</v>
      </c>
      <c r="C4" s="49" t="s">
        <v>393</v>
      </c>
      <c r="D4" s="52" t="s">
        <v>394</v>
      </c>
      <c r="E4" s="48" t="s">
        <v>395</v>
      </c>
      <c r="F4" s="40" t="s">
        <v>396</v>
      </c>
      <c r="G4" s="40" t="s">
        <v>397</v>
      </c>
      <c r="H4" s="48" t="s">
        <v>398</v>
      </c>
      <c r="I4" s="48" t="s">
        <v>401</v>
      </c>
      <c r="J4" s="48" t="s">
        <v>402</v>
      </c>
      <c r="K4" s="48" t="s">
        <v>420</v>
      </c>
      <c r="L4" s="52" t="s">
        <v>116</v>
      </c>
    </row>
    <row r="5" spans="1:12" x14ac:dyDescent="0.25">
      <c r="A5" s="52" t="s">
        <v>5</v>
      </c>
      <c r="B5" s="53" t="s">
        <v>4</v>
      </c>
      <c r="C5" s="49" t="s">
        <v>393</v>
      </c>
      <c r="D5" s="52" t="s">
        <v>394</v>
      </c>
      <c r="E5" s="48" t="s">
        <v>395</v>
      </c>
      <c r="F5" s="40" t="s">
        <v>396</v>
      </c>
      <c r="G5" s="40" t="s">
        <v>397</v>
      </c>
      <c r="H5" s="48" t="s">
        <v>398</v>
      </c>
      <c r="I5" s="48" t="s">
        <v>401</v>
      </c>
      <c r="J5" s="48" t="s">
        <v>402</v>
      </c>
      <c r="K5" s="48" t="s">
        <v>420</v>
      </c>
      <c r="L5" s="52" t="s">
        <v>116</v>
      </c>
    </row>
    <row r="6" spans="1:12" x14ac:dyDescent="0.25">
      <c r="A6" s="52" t="s">
        <v>60</v>
      </c>
      <c r="B6" s="53" t="s">
        <v>59</v>
      </c>
      <c r="C6" s="49" t="s">
        <v>393</v>
      </c>
      <c r="D6" s="52" t="s">
        <v>394</v>
      </c>
      <c r="E6" s="48" t="s">
        <v>395</v>
      </c>
      <c r="F6" s="40" t="s">
        <v>396</v>
      </c>
      <c r="G6" s="40" t="s">
        <v>397</v>
      </c>
      <c r="H6" s="48" t="s">
        <v>398</v>
      </c>
      <c r="I6" s="48" t="s">
        <v>401</v>
      </c>
      <c r="J6" s="48" t="s">
        <v>402</v>
      </c>
      <c r="K6" s="48" t="s">
        <v>420</v>
      </c>
      <c r="L6" s="52" t="s">
        <v>116</v>
      </c>
    </row>
    <row r="7" spans="1:12" x14ac:dyDescent="0.25">
      <c r="A7" s="52" t="s">
        <v>3</v>
      </c>
      <c r="B7" s="53" t="s">
        <v>6</v>
      </c>
      <c r="C7" s="49" t="s">
        <v>393</v>
      </c>
      <c r="D7" s="52" t="s">
        <v>394</v>
      </c>
      <c r="E7" s="48" t="s">
        <v>395</v>
      </c>
      <c r="F7" s="40" t="s">
        <v>396</v>
      </c>
      <c r="G7" s="40" t="s">
        <v>397</v>
      </c>
      <c r="H7" s="48" t="s">
        <v>398</v>
      </c>
      <c r="I7" s="48" t="s">
        <v>401</v>
      </c>
      <c r="J7" s="48" t="s">
        <v>402</v>
      </c>
      <c r="K7" s="48" t="s">
        <v>420</v>
      </c>
      <c r="L7" s="52" t="s">
        <v>116</v>
      </c>
    </row>
    <row r="8" spans="1:12" x14ac:dyDescent="0.25">
      <c r="A8" s="52" t="s">
        <v>8</v>
      </c>
      <c r="B8" s="53" t="s">
        <v>7</v>
      </c>
      <c r="C8" s="49" t="s">
        <v>393</v>
      </c>
      <c r="D8" s="52" t="s">
        <v>394</v>
      </c>
      <c r="E8" s="48" t="s">
        <v>395</v>
      </c>
      <c r="F8" s="40" t="s">
        <v>396</v>
      </c>
      <c r="G8" s="40" t="s">
        <v>397</v>
      </c>
      <c r="H8" s="48" t="s">
        <v>398</v>
      </c>
      <c r="I8" s="48" t="s">
        <v>401</v>
      </c>
      <c r="J8" s="48" t="s">
        <v>402</v>
      </c>
      <c r="K8" s="48" t="s">
        <v>420</v>
      </c>
      <c r="L8" s="52" t="s">
        <v>116</v>
      </c>
    </row>
    <row r="9" spans="1:12" x14ac:dyDescent="0.25">
      <c r="A9" s="52" t="s">
        <v>33</v>
      </c>
      <c r="B9" s="53" t="s">
        <v>103</v>
      </c>
      <c r="C9" s="49" t="s">
        <v>393</v>
      </c>
      <c r="D9" s="52" t="s">
        <v>394</v>
      </c>
      <c r="E9" s="48" t="s">
        <v>395</v>
      </c>
      <c r="F9" s="40" t="s">
        <v>396</v>
      </c>
      <c r="G9" s="40" t="s">
        <v>397</v>
      </c>
      <c r="H9" s="48" t="s">
        <v>398</v>
      </c>
      <c r="I9" s="48" t="s">
        <v>401</v>
      </c>
      <c r="J9" s="48" t="s">
        <v>402</v>
      </c>
      <c r="K9" s="48" t="s">
        <v>420</v>
      </c>
      <c r="L9" s="52" t="s">
        <v>116</v>
      </c>
    </row>
    <row r="10" spans="1:12" x14ac:dyDescent="0.25">
      <c r="A10" s="52" t="s">
        <v>3</v>
      </c>
      <c r="B10" s="53" t="s">
        <v>62</v>
      </c>
      <c r="C10" s="49" t="s">
        <v>393</v>
      </c>
      <c r="D10" s="52" t="s">
        <v>394</v>
      </c>
      <c r="E10" s="48" t="s">
        <v>395</v>
      </c>
      <c r="F10" s="40" t="s">
        <v>396</v>
      </c>
      <c r="G10" s="40" t="s">
        <v>397</v>
      </c>
      <c r="H10" s="48" t="s">
        <v>398</v>
      </c>
      <c r="I10" s="48" t="s">
        <v>401</v>
      </c>
      <c r="J10" s="48" t="s">
        <v>402</v>
      </c>
      <c r="K10" s="48" t="s">
        <v>420</v>
      </c>
      <c r="L10" s="52" t="s">
        <v>116</v>
      </c>
    </row>
    <row r="11" spans="1:12" x14ac:dyDescent="0.25">
      <c r="A11" s="52" t="s">
        <v>112</v>
      </c>
      <c r="B11" s="53" t="s">
        <v>111</v>
      </c>
      <c r="C11" s="49" t="s">
        <v>393</v>
      </c>
      <c r="D11" s="52" t="s">
        <v>394</v>
      </c>
      <c r="E11" s="48" t="s">
        <v>395</v>
      </c>
      <c r="F11" s="40" t="s">
        <v>396</v>
      </c>
      <c r="G11" s="40" t="s">
        <v>397</v>
      </c>
      <c r="H11" s="48" t="s">
        <v>398</v>
      </c>
      <c r="I11" s="48" t="s">
        <v>401</v>
      </c>
      <c r="J11" s="48" t="s">
        <v>402</v>
      </c>
      <c r="K11" s="48" t="s">
        <v>420</v>
      </c>
      <c r="L11" s="52" t="s">
        <v>116</v>
      </c>
    </row>
    <row r="12" spans="1:12" x14ac:dyDescent="0.25">
      <c r="A12" s="52" t="s">
        <v>100</v>
      </c>
      <c r="B12" s="53" t="s">
        <v>99</v>
      </c>
      <c r="C12" s="49" t="s">
        <v>393</v>
      </c>
      <c r="D12" s="52" t="s">
        <v>394</v>
      </c>
      <c r="E12" s="48" t="s">
        <v>395</v>
      </c>
      <c r="F12" s="40" t="s">
        <v>396</v>
      </c>
      <c r="G12" s="40" t="s">
        <v>397</v>
      </c>
      <c r="H12" s="48" t="s">
        <v>398</v>
      </c>
      <c r="I12" s="48" t="s">
        <v>401</v>
      </c>
      <c r="J12" s="48" t="s">
        <v>402</v>
      </c>
      <c r="K12" s="48" t="s">
        <v>420</v>
      </c>
      <c r="L12" s="52" t="s">
        <v>116</v>
      </c>
    </row>
    <row r="13" spans="1:12" x14ac:dyDescent="0.25">
      <c r="A13" s="52" t="s">
        <v>3</v>
      </c>
      <c r="B13" s="53" t="s">
        <v>22</v>
      </c>
      <c r="C13" s="49" t="s">
        <v>393</v>
      </c>
      <c r="D13" s="52" t="s">
        <v>394</v>
      </c>
      <c r="E13" s="48" t="s">
        <v>395</v>
      </c>
      <c r="F13" s="40" t="s">
        <v>396</v>
      </c>
      <c r="G13" s="40" t="s">
        <v>397</v>
      </c>
      <c r="H13" s="48" t="s">
        <v>398</v>
      </c>
      <c r="I13" s="48" t="s">
        <v>401</v>
      </c>
      <c r="J13" s="48" t="s">
        <v>402</v>
      </c>
      <c r="K13" s="48" t="s">
        <v>420</v>
      </c>
      <c r="L13" s="52" t="s">
        <v>116</v>
      </c>
    </row>
    <row r="14" spans="1:12" x14ac:dyDescent="0.25">
      <c r="A14" s="52" t="s">
        <v>297</v>
      </c>
      <c r="B14" s="53" t="s">
        <v>296</v>
      </c>
      <c r="C14" s="49" t="s">
        <v>393</v>
      </c>
      <c r="D14" s="52" t="s">
        <v>394</v>
      </c>
      <c r="E14" s="48" t="s">
        <v>395</v>
      </c>
      <c r="F14" s="40" t="s">
        <v>396</v>
      </c>
      <c r="G14" s="40" t="s">
        <v>397</v>
      </c>
      <c r="H14" s="48" t="s">
        <v>398</v>
      </c>
      <c r="I14" s="48" t="s">
        <v>401</v>
      </c>
      <c r="J14" s="48" t="s">
        <v>402</v>
      </c>
      <c r="K14" s="48" t="s">
        <v>420</v>
      </c>
      <c r="L14" s="52" t="s">
        <v>116</v>
      </c>
    </row>
    <row r="15" spans="1:12" x14ac:dyDescent="0.25">
      <c r="A15" s="52" t="s">
        <v>114</v>
      </c>
      <c r="B15" s="53" t="s">
        <v>113</v>
      </c>
      <c r="C15" s="49" t="s">
        <v>393</v>
      </c>
      <c r="D15" s="52" t="s">
        <v>394</v>
      </c>
      <c r="E15" s="48" t="s">
        <v>395</v>
      </c>
      <c r="F15" s="40" t="s">
        <v>396</v>
      </c>
      <c r="G15" s="40" t="s">
        <v>397</v>
      </c>
      <c r="H15" s="48" t="s">
        <v>398</v>
      </c>
      <c r="I15" s="48" t="s">
        <v>401</v>
      </c>
      <c r="J15" s="48" t="s">
        <v>402</v>
      </c>
      <c r="K15" s="48" t="s">
        <v>420</v>
      </c>
      <c r="L15" s="52" t="s">
        <v>116</v>
      </c>
    </row>
    <row r="16" spans="1:12" x14ac:dyDescent="0.25">
      <c r="A16" s="52" t="s">
        <v>12</v>
      </c>
      <c r="B16" s="53" t="s">
        <v>11</v>
      </c>
      <c r="C16" s="49" t="s">
        <v>393</v>
      </c>
      <c r="D16" s="52" t="s">
        <v>394</v>
      </c>
      <c r="E16" s="48" t="s">
        <v>395</v>
      </c>
      <c r="F16" s="40" t="s">
        <v>396</v>
      </c>
      <c r="G16" s="40" t="s">
        <v>397</v>
      </c>
      <c r="H16" s="48" t="s">
        <v>398</v>
      </c>
      <c r="I16" s="48" t="s">
        <v>401</v>
      </c>
      <c r="J16" s="48" t="s">
        <v>402</v>
      </c>
      <c r="K16" s="48" t="s">
        <v>420</v>
      </c>
      <c r="L16" s="52" t="s">
        <v>116</v>
      </c>
    </row>
    <row r="17" spans="1:12" x14ac:dyDescent="0.25">
      <c r="A17" s="52" t="s">
        <v>39</v>
      </c>
      <c r="B17" s="53" t="s">
        <v>11</v>
      </c>
      <c r="C17" s="49" t="s">
        <v>393</v>
      </c>
      <c r="D17" s="52" t="s">
        <v>394</v>
      </c>
      <c r="E17" s="48" t="s">
        <v>395</v>
      </c>
      <c r="F17" s="40" t="s">
        <v>396</v>
      </c>
      <c r="G17" s="40" t="s">
        <v>397</v>
      </c>
      <c r="H17" s="48" t="s">
        <v>398</v>
      </c>
      <c r="I17" s="48" t="s">
        <v>401</v>
      </c>
      <c r="J17" s="48" t="s">
        <v>402</v>
      </c>
      <c r="K17" s="48" t="s">
        <v>420</v>
      </c>
      <c r="L17" s="52" t="s">
        <v>116</v>
      </c>
    </row>
    <row r="18" spans="1:12" x14ac:dyDescent="0.25">
      <c r="A18" s="52" t="s">
        <v>106</v>
      </c>
      <c r="B18" s="53" t="s">
        <v>105</v>
      </c>
      <c r="C18" s="49" t="s">
        <v>393</v>
      </c>
      <c r="D18" s="52" t="s">
        <v>394</v>
      </c>
      <c r="E18" s="48" t="s">
        <v>395</v>
      </c>
      <c r="F18" s="40" t="s">
        <v>396</v>
      </c>
      <c r="G18" s="40" t="s">
        <v>397</v>
      </c>
      <c r="H18" s="48" t="s">
        <v>398</v>
      </c>
      <c r="I18" s="48" t="s">
        <v>401</v>
      </c>
      <c r="J18" s="48" t="s">
        <v>402</v>
      </c>
      <c r="K18" s="48" t="s">
        <v>420</v>
      </c>
      <c r="L18" s="52" t="s">
        <v>116</v>
      </c>
    </row>
    <row r="19" spans="1:12" x14ac:dyDescent="0.25">
      <c r="A19" s="52" t="s">
        <v>15</v>
      </c>
      <c r="B19" s="53" t="s">
        <v>14</v>
      </c>
      <c r="C19" s="49" t="s">
        <v>393</v>
      </c>
      <c r="D19" s="52" t="s">
        <v>394</v>
      </c>
      <c r="E19" s="48" t="s">
        <v>395</v>
      </c>
      <c r="F19" s="40" t="s">
        <v>396</v>
      </c>
      <c r="G19" s="40" t="s">
        <v>397</v>
      </c>
      <c r="H19" s="48" t="s">
        <v>398</v>
      </c>
      <c r="I19" s="48" t="s">
        <v>401</v>
      </c>
      <c r="J19" s="48" t="s">
        <v>402</v>
      </c>
      <c r="K19" s="48" t="s">
        <v>420</v>
      </c>
      <c r="L19" s="52" t="s">
        <v>116</v>
      </c>
    </row>
    <row r="20" spans="1:12" x14ac:dyDescent="0.25">
      <c r="A20" s="52" t="s">
        <v>3</v>
      </c>
      <c r="B20" s="53" t="s">
        <v>2</v>
      </c>
      <c r="C20" s="49" t="s">
        <v>393</v>
      </c>
      <c r="D20" s="52" t="s">
        <v>394</v>
      </c>
      <c r="E20" s="48" t="s">
        <v>395</v>
      </c>
      <c r="F20" s="40" t="s">
        <v>396</v>
      </c>
      <c r="G20" s="40" t="s">
        <v>397</v>
      </c>
      <c r="H20" s="48" t="s">
        <v>398</v>
      </c>
      <c r="I20" s="48" t="s">
        <v>401</v>
      </c>
      <c r="J20" s="48" t="s">
        <v>402</v>
      </c>
      <c r="K20" s="48" t="s">
        <v>420</v>
      </c>
      <c r="L20" s="52" t="s">
        <v>116</v>
      </c>
    </row>
    <row r="21" spans="1:12" x14ac:dyDescent="0.25">
      <c r="A21" s="52" t="s">
        <v>3</v>
      </c>
      <c r="B21" s="53" t="s">
        <v>63</v>
      </c>
      <c r="C21" s="49" t="s">
        <v>393</v>
      </c>
      <c r="D21" s="52" t="s">
        <v>394</v>
      </c>
      <c r="E21" s="48" t="s">
        <v>395</v>
      </c>
      <c r="F21" s="40" t="s">
        <v>396</v>
      </c>
      <c r="G21" s="40" t="s">
        <v>397</v>
      </c>
      <c r="H21" s="48" t="s">
        <v>398</v>
      </c>
      <c r="I21" s="48" t="s">
        <v>401</v>
      </c>
      <c r="J21" s="48" t="s">
        <v>402</v>
      </c>
      <c r="K21" s="48" t="s">
        <v>420</v>
      </c>
      <c r="L21" s="52" t="s">
        <v>116</v>
      </c>
    </row>
    <row r="22" spans="1:12" x14ac:dyDescent="0.25">
      <c r="A22" s="52" t="s">
        <v>370</v>
      </c>
      <c r="B22" s="53" t="s">
        <v>28</v>
      </c>
      <c r="C22" s="49" t="s">
        <v>393</v>
      </c>
      <c r="D22" s="52" t="s">
        <v>394</v>
      </c>
      <c r="E22" s="48" t="s">
        <v>395</v>
      </c>
      <c r="F22" s="40" t="s">
        <v>396</v>
      </c>
      <c r="G22" s="40" t="s">
        <v>397</v>
      </c>
      <c r="H22" s="48" t="s">
        <v>398</v>
      </c>
      <c r="I22" s="48" t="s">
        <v>401</v>
      </c>
      <c r="J22" s="48" t="s">
        <v>402</v>
      </c>
      <c r="K22" s="48" t="s">
        <v>420</v>
      </c>
      <c r="L22" s="52" t="s">
        <v>116</v>
      </c>
    </row>
    <row r="23" spans="1:12" x14ac:dyDescent="0.25">
      <c r="A23" s="52" t="s">
        <v>118</v>
      </c>
      <c r="B23" s="53" t="s">
        <v>117</v>
      </c>
      <c r="C23" s="49" t="s">
        <v>393</v>
      </c>
      <c r="D23" s="52" t="s">
        <v>394</v>
      </c>
      <c r="E23" s="48" t="s">
        <v>395</v>
      </c>
      <c r="F23" s="40" t="s">
        <v>396</v>
      </c>
      <c r="G23" s="40" t="s">
        <v>397</v>
      </c>
      <c r="H23" s="48" t="s">
        <v>398</v>
      </c>
      <c r="I23" s="48" t="s">
        <v>401</v>
      </c>
      <c r="J23" s="48" t="s">
        <v>402</v>
      </c>
      <c r="K23" s="48" t="s">
        <v>420</v>
      </c>
      <c r="L23" s="52" t="s">
        <v>116</v>
      </c>
    </row>
    <row r="24" spans="1:12" x14ac:dyDescent="0.25">
      <c r="A24" s="52" t="s">
        <v>45</v>
      </c>
      <c r="B24" s="53" t="s">
        <v>32</v>
      </c>
      <c r="C24" s="49" t="s">
        <v>393</v>
      </c>
      <c r="D24" s="52" t="s">
        <v>394</v>
      </c>
      <c r="E24" s="48" t="s">
        <v>395</v>
      </c>
      <c r="F24" s="40" t="s">
        <v>396</v>
      </c>
      <c r="G24" s="40" t="s">
        <v>397</v>
      </c>
      <c r="H24" s="48" t="s">
        <v>398</v>
      </c>
      <c r="I24" s="48" t="s">
        <v>401</v>
      </c>
      <c r="J24" s="48" t="s">
        <v>402</v>
      </c>
      <c r="K24" s="48" t="s">
        <v>420</v>
      </c>
      <c r="L24" s="52" t="s">
        <v>116</v>
      </c>
    </row>
    <row r="25" spans="1:12" x14ac:dyDescent="0.25">
      <c r="A25" s="52" t="s">
        <v>3</v>
      </c>
      <c r="B25" s="53" t="s">
        <v>13</v>
      </c>
      <c r="C25" s="49" t="s">
        <v>393</v>
      </c>
      <c r="D25" s="52" t="s">
        <v>394</v>
      </c>
      <c r="E25" s="48" t="s">
        <v>395</v>
      </c>
      <c r="F25" s="40" t="s">
        <v>396</v>
      </c>
      <c r="G25" s="40" t="s">
        <v>397</v>
      </c>
      <c r="H25" s="48" t="s">
        <v>398</v>
      </c>
      <c r="I25" s="48" t="s">
        <v>401</v>
      </c>
      <c r="J25" s="48" t="s">
        <v>402</v>
      </c>
      <c r="K25" s="48" t="s">
        <v>420</v>
      </c>
      <c r="L25" s="52" t="s">
        <v>116</v>
      </c>
    </row>
    <row r="26" spans="1:12" x14ac:dyDescent="0.25">
      <c r="A26" s="52" t="s">
        <v>3</v>
      </c>
      <c r="B26" s="53" t="s">
        <v>64</v>
      </c>
      <c r="C26" s="49" t="s">
        <v>393</v>
      </c>
      <c r="D26" s="52" t="s">
        <v>394</v>
      </c>
      <c r="E26" s="48" t="s">
        <v>395</v>
      </c>
      <c r="F26" s="40" t="s">
        <v>396</v>
      </c>
      <c r="G26" s="40" t="s">
        <v>397</v>
      </c>
      <c r="H26" s="48" t="s">
        <v>398</v>
      </c>
      <c r="I26" s="48" t="s">
        <v>401</v>
      </c>
      <c r="J26" s="48" t="s">
        <v>402</v>
      </c>
      <c r="K26" s="48" t="s">
        <v>420</v>
      </c>
      <c r="L26" s="52" t="s">
        <v>116</v>
      </c>
    </row>
    <row r="27" spans="1:12" x14ac:dyDescent="0.25">
      <c r="A27" s="52" t="s">
        <v>35</v>
      </c>
      <c r="B27" s="53" t="s">
        <v>34</v>
      </c>
      <c r="C27" s="49" t="s">
        <v>393</v>
      </c>
      <c r="D27" s="52" t="s">
        <v>394</v>
      </c>
      <c r="E27" s="48" t="s">
        <v>395</v>
      </c>
      <c r="F27" s="40" t="s">
        <v>396</v>
      </c>
      <c r="G27" s="40" t="s">
        <v>397</v>
      </c>
      <c r="H27" s="48" t="s">
        <v>398</v>
      </c>
      <c r="I27" s="48" t="s">
        <v>401</v>
      </c>
      <c r="J27" s="48" t="s">
        <v>402</v>
      </c>
      <c r="K27" s="48" t="s">
        <v>420</v>
      </c>
      <c r="L27" s="52" t="s">
        <v>116</v>
      </c>
    </row>
    <row r="28" spans="1:12" x14ac:dyDescent="0.25">
      <c r="A28" s="52" t="s">
        <v>37</v>
      </c>
      <c r="B28" s="53" t="s">
        <v>36</v>
      </c>
      <c r="C28" s="49" t="s">
        <v>393</v>
      </c>
      <c r="D28" s="52" t="s">
        <v>394</v>
      </c>
      <c r="E28" s="48" t="s">
        <v>395</v>
      </c>
      <c r="F28" s="40" t="s">
        <v>396</v>
      </c>
      <c r="G28" s="40" t="s">
        <v>397</v>
      </c>
      <c r="H28" s="48" t="s">
        <v>398</v>
      </c>
      <c r="I28" s="48" t="s">
        <v>401</v>
      </c>
      <c r="J28" s="48" t="s">
        <v>402</v>
      </c>
      <c r="K28" s="48" t="s">
        <v>420</v>
      </c>
      <c r="L28" s="52" t="s">
        <v>116</v>
      </c>
    </row>
    <row r="29" spans="1:12" x14ac:dyDescent="0.25">
      <c r="A29" s="52" t="s">
        <v>10</v>
      </c>
      <c r="B29" s="53" t="s">
        <v>83</v>
      </c>
      <c r="C29" s="49" t="s">
        <v>393</v>
      </c>
      <c r="D29" s="52" t="s">
        <v>394</v>
      </c>
      <c r="E29" s="48" t="s">
        <v>395</v>
      </c>
      <c r="F29" s="40" t="s">
        <v>396</v>
      </c>
      <c r="G29" s="40" t="s">
        <v>397</v>
      </c>
      <c r="H29" s="48" t="s">
        <v>398</v>
      </c>
      <c r="I29" s="48" t="s">
        <v>401</v>
      </c>
      <c r="J29" s="48" t="s">
        <v>402</v>
      </c>
      <c r="K29" s="48" t="s">
        <v>420</v>
      </c>
      <c r="L29" s="52" t="s">
        <v>116</v>
      </c>
    </row>
    <row r="30" spans="1:12" x14ac:dyDescent="0.25">
      <c r="A30" s="52" t="s">
        <v>39</v>
      </c>
      <c r="B30" s="53" t="s">
        <v>38</v>
      </c>
      <c r="C30" s="49" t="s">
        <v>393</v>
      </c>
      <c r="D30" s="52" t="s">
        <v>394</v>
      </c>
      <c r="E30" s="48" t="s">
        <v>395</v>
      </c>
      <c r="F30" s="40" t="s">
        <v>396</v>
      </c>
      <c r="G30" s="40" t="s">
        <v>397</v>
      </c>
      <c r="H30" s="48" t="s">
        <v>398</v>
      </c>
      <c r="I30" s="48" t="s">
        <v>401</v>
      </c>
      <c r="J30" s="48" t="s">
        <v>402</v>
      </c>
      <c r="K30" s="48" t="s">
        <v>420</v>
      </c>
      <c r="L30" s="52" t="s">
        <v>116</v>
      </c>
    </row>
    <row r="31" spans="1:12" x14ac:dyDescent="0.25">
      <c r="A31" s="52" t="s">
        <v>3</v>
      </c>
      <c r="B31" s="53" t="s">
        <v>65</v>
      </c>
      <c r="C31" s="49" t="s">
        <v>393</v>
      </c>
      <c r="D31" s="52" t="s">
        <v>394</v>
      </c>
      <c r="E31" s="48" t="s">
        <v>395</v>
      </c>
      <c r="F31" s="40" t="s">
        <v>396</v>
      </c>
      <c r="G31" s="40" t="s">
        <v>397</v>
      </c>
      <c r="H31" s="48" t="s">
        <v>398</v>
      </c>
      <c r="I31" s="48" t="s">
        <v>401</v>
      </c>
      <c r="J31" s="48" t="s">
        <v>402</v>
      </c>
      <c r="K31" s="48" t="s">
        <v>420</v>
      </c>
      <c r="L31" s="52" t="s">
        <v>116</v>
      </c>
    </row>
    <row r="32" spans="1:12" x14ac:dyDescent="0.25">
      <c r="A32" s="52" t="s">
        <v>98</v>
      </c>
      <c r="B32" s="53" t="s">
        <v>97</v>
      </c>
      <c r="C32" s="49" t="s">
        <v>393</v>
      </c>
      <c r="D32" s="52" t="s">
        <v>394</v>
      </c>
      <c r="E32" s="48" t="s">
        <v>395</v>
      </c>
      <c r="F32" s="40" t="s">
        <v>396</v>
      </c>
      <c r="G32" s="40" t="s">
        <v>397</v>
      </c>
      <c r="H32" s="48" t="s">
        <v>398</v>
      </c>
      <c r="I32" s="48" t="s">
        <v>401</v>
      </c>
      <c r="J32" s="48" t="s">
        <v>402</v>
      </c>
      <c r="K32" s="48" t="s">
        <v>420</v>
      </c>
      <c r="L32" s="52" t="s">
        <v>116</v>
      </c>
    </row>
    <row r="33" spans="1:12" x14ac:dyDescent="0.25">
      <c r="A33" s="52" t="s">
        <v>54</v>
      </c>
      <c r="B33" s="53" t="s">
        <v>115</v>
      </c>
      <c r="C33" s="49" t="s">
        <v>393</v>
      </c>
      <c r="D33" s="52" t="s">
        <v>394</v>
      </c>
      <c r="E33" s="48" t="s">
        <v>395</v>
      </c>
      <c r="F33" s="40" t="s">
        <v>396</v>
      </c>
      <c r="G33" s="40" t="s">
        <v>397</v>
      </c>
      <c r="H33" s="48" t="s">
        <v>398</v>
      </c>
      <c r="I33" s="48" t="s">
        <v>401</v>
      </c>
      <c r="J33" s="48" t="s">
        <v>402</v>
      </c>
      <c r="K33" s="48" t="s">
        <v>420</v>
      </c>
      <c r="L33" s="52" t="s">
        <v>116</v>
      </c>
    </row>
    <row r="34" spans="1:12" x14ac:dyDescent="0.25">
      <c r="A34" s="52" t="s">
        <v>17</v>
      </c>
      <c r="B34" s="53" t="s">
        <v>16</v>
      </c>
      <c r="C34" s="49" t="s">
        <v>393</v>
      </c>
      <c r="D34" s="52" t="s">
        <v>394</v>
      </c>
      <c r="E34" s="48" t="s">
        <v>395</v>
      </c>
      <c r="F34" s="40" t="s">
        <v>396</v>
      </c>
      <c r="G34" s="40" t="s">
        <v>397</v>
      </c>
      <c r="H34" s="48" t="s">
        <v>398</v>
      </c>
      <c r="I34" s="48" t="s">
        <v>401</v>
      </c>
      <c r="J34" s="48" t="s">
        <v>402</v>
      </c>
      <c r="K34" s="48" t="s">
        <v>420</v>
      </c>
      <c r="L34" s="52" t="s">
        <v>116</v>
      </c>
    </row>
    <row r="35" spans="1:12" x14ac:dyDescent="0.25">
      <c r="A35" s="52" t="s">
        <v>3</v>
      </c>
      <c r="B35" s="53" t="s">
        <v>66</v>
      </c>
      <c r="C35" s="49" t="s">
        <v>393</v>
      </c>
      <c r="D35" s="52" t="s">
        <v>394</v>
      </c>
      <c r="E35" s="48" t="s">
        <v>395</v>
      </c>
      <c r="F35" s="40" t="s">
        <v>396</v>
      </c>
      <c r="G35" s="40" t="s">
        <v>397</v>
      </c>
      <c r="H35" s="48" t="s">
        <v>398</v>
      </c>
      <c r="I35" s="48" t="s">
        <v>401</v>
      </c>
      <c r="J35" s="48" t="s">
        <v>402</v>
      </c>
      <c r="K35" s="48" t="s">
        <v>420</v>
      </c>
      <c r="L35" s="52" t="s">
        <v>116</v>
      </c>
    </row>
    <row r="36" spans="1:12" x14ac:dyDescent="0.25">
      <c r="A36" s="52" t="s">
        <v>10</v>
      </c>
      <c r="B36" s="53" t="s">
        <v>84</v>
      </c>
      <c r="C36" s="49" t="s">
        <v>393</v>
      </c>
      <c r="D36" s="52" t="s">
        <v>394</v>
      </c>
      <c r="E36" s="48" t="s">
        <v>395</v>
      </c>
      <c r="F36" s="40" t="s">
        <v>396</v>
      </c>
      <c r="G36" s="40" t="s">
        <v>397</v>
      </c>
      <c r="H36" s="48" t="s">
        <v>398</v>
      </c>
      <c r="I36" s="48" t="s">
        <v>401</v>
      </c>
      <c r="J36" s="48" t="s">
        <v>402</v>
      </c>
      <c r="K36" s="48" t="s">
        <v>420</v>
      </c>
      <c r="L36" s="52" t="s">
        <v>116</v>
      </c>
    </row>
    <row r="37" spans="1:12" x14ac:dyDescent="0.25">
      <c r="A37" s="52" t="s">
        <v>3</v>
      </c>
      <c r="B37" s="53" t="s">
        <v>67</v>
      </c>
      <c r="C37" s="49" t="s">
        <v>393</v>
      </c>
      <c r="D37" s="52" t="s">
        <v>394</v>
      </c>
      <c r="E37" s="48" t="s">
        <v>395</v>
      </c>
      <c r="F37" s="40" t="s">
        <v>396</v>
      </c>
      <c r="G37" s="40" t="s">
        <v>397</v>
      </c>
      <c r="H37" s="48" t="s">
        <v>398</v>
      </c>
      <c r="I37" s="48" t="s">
        <v>401</v>
      </c>
      <c r="J37" s="48" t="s">
        <v>402</v>
      </c>
      <c r="K37" s="48" t="s">
        <v>420</v>
      </c>
      <c r="L37" s="52" t="s">
        <v>116</v>
      </c>
    </row>
    <row r="38" spans="1:12" x14ac:dyDescent="0.25">
      <c r="A38" s="52" t="s">
        <v>41</v>
      </c>
      <c r="B38" s="53" t="s">
        <v>40</v>
      </c>
      <c r="C38" s="49" t="s">
        <v>393</v>
      </c>
      <c r="D38" s="52" t="s">
        <v>394</v>
      </c>
      <c r="E38" s="48" t="s">
        <v>395</v>
      </c>
      <c r="F38" s="40" t="s">
        <v>396</v>
      </c>
      <c r="G38" s="40" t="s">
        <v>397</v>
      </c>
      <c r="H38" s="48" t="s">
        <v>398</v>
      </c>
      <c r="I38" s="48" t="s">
        <v>401</v>
      </c>
      <c r="J38" s="48" t="s">
        <v>402</v>
      </c>
      <c r="K38" s="48" t="s">
        <v>420</v>
      </c>
      <c r="L38" s="52" t="s">
        <v>116</v>
      </c>
    </row>
    <row r="39" spans="1:12" x14ac:dyDescent="0.25">
      <c r="A39" s="52" t="s">
        <v>10</v>
      </c>
      <c r="B39" s="53" t="s">
        <v>18</v>
      </c>
      <c r="C39" s="49" t="s">
        <v>393</v>
      </c>
      <c r="D39" s="52" t="s">
        <v>394</v>
      </c>
      <c r="E39" s="48" t="s">
        <v>395</v>
      </c>
      <c r="F39" s="40" t="s">
        <v>396</v>
      </c>
      <c r="G39" s="40" t="s">
        <v>397</v>
      </c>
      <c r="H39" s="48" t="s">
        <v>398</v>
      </c>
      <c r="I39" s="48" t="s">
        <v>401</v>
      </c>
      <c r="J39" s="48" t="s">
        <v>402</v>
      </c>
      <c r="K39" s="48" t="s">
        <v>420</v>
      </c>
      <c r="L39" s="52" t="s">
        <v>116</v>
      </c>
    </row>
    <row r="40" spans="1:12" x14ac:dyDescent="0.25">
      <c r="A40" s="52" t="s">
        <v>10</v>
      </c>
      <c r="B40" s="53" t="s">
        <v>85</v>
      </c>
      <c r="C40" s="49" t="s">
        <v>393</v>
      </c>
      <c r="D40" s="52" t="s">
        <v>394</v>
      </c>
      <c r="E40" s="48" t="s">
        <v>395</v>
      </c>
      <c r="F40" s="40" t="s">
        <v>396</v>
      </c>
      <c r="G40" s="40" t="s">
        <v>397</v>
      </c>
      <c r="H40" s="48" t="s">
        <v>398</v>
      </c>
      <c r="I40" s="48" t="s">
        <v>401</v>
      </c>
      <c r="J40" s="48" t="s">
        <v>402</v>
      </c>
      <c r="K40" s="48" t="s">
        <v>420</v>
      </c>
      <c r="L40" s="52" t="s">
        <v>116</v>
      </c>
    </row>
    <row r="41" spans="1:12" x14ac:dyDescent="0.25">
      <c r="A41" s="52" t="s">
        <v>43</v>
      </c>
      <c r="B41" s="53" t="s">
        <v>42</v>
      </c>
      <c r="C41" s="49" t="s">
        <v>393</v>
      </c>
      <c r="D41" s="52" t="s">
        <v>394</v>
      </c>
      <c r="E41" s="48" t="s">
        <v>395</v>
      </c>
      <c r="F41" s="40" t="s">
        <v>396</v>
      </c>
      <c r="G41" s="40" t="s">
        <v>397</v>
      </c>
      <c r="H41" s="48" t="s">
        <v>398</v>
      </c>
      <c r="I41" s="48" t="s">
        <v>401</v>
      </c>
      <c r="J41" s="48" t="s">
        <v>402</v>
      </c>
      <c r="K41" s="48" t="s">
        <v>420</v>
      </c>
      <c r="L41" s="52" t="s">
        <v>116</v>
      </c>
    </row>
    <row r="42" spans="1:12" x14ac:dyDescent="0.25">
      <c r="A42" s="52" t="s">
        <v>45</v>
      </c>
      <c r="B42" s="53" t="s">
        <v>44</v>
      </c>
      <c r="C42" s="49" t="s">
        <v>393</v>
      </c>
      <c r="D42" s="52" t="s">
        <v>394</v>
      </c>
      <c r="E42" s="48" t="s">
        <v>395</v>
      </c>
      <c r="F42" s="40" t="s">
        <v>396</v>
      </c>
      <c r="G42" s="40" t="s">
        <v>397</v>
      </c>
      <c r="H42" s="48" t="s">
        <v>398</v>
      </c>
      <c r="I42" s="48" t="s">
        <v>401</v>
      </c>
      <c r="J42" s="48" t="s">
        <v>402</v>
      </c>
      <c r="K42" s="48" t="s">
        <v>420</v>
      </c>
      <c r="L42" s="52" t="s">
        <v>116</v>
      </c>
    </row>
    <row r="43" spans="1:12" x14ac:dyDescent="0.25">
      <c r="A43" s="52" t="s">
        <v>33</v>
      </c>
      <c r="B43" s="53" t="s">
        <v>91</v>
      </c>
      <c r="C43" s="49" t="s">
        <v>393</v>
      </c>
      <c r="D43" s="52" t="s">
        <v>394</v>
      </c>
      <c r="E43" s="48" t="s">
        <v>395</v>
      </c>
      <c r="F43" s="40" t="s">
        <v>396</v>
      </c>
      <c r="G43" s="40" t="s">
        <v>397</v>
      </c>
      <c r="H43" s="48" t="s">
        <v>398</v>
      </c>
      <c r="I43" s="48" t="s">
        <v>401</v>
      </c>
      <c r="J43" s="48" t="s">
        <v>402</v>
      </c>
      <c r="K43" s="48" t="s">
        <v>420</v>
      </c>
      <c r="L43" s="52" t="s">
        <v>116</v>
      </c>
    </row>
    <row r="44" spans="1:12" x14ac:dyDescent="0.25">
      <c r="A44" s="52" t="s">
        <v>3</v>
      </c>
      <c r="B44" s="53" t="s">
        <v>19</v>
      </c>
      <c r="C44" s="49" t="s">
        <v>393</v>
      </c>
      <c r="D44" s="52" t="s">
        <v>394</v>
      </c>
      <c r="E44" s="48" t="s">
        <v>395</v>
      </c>
      <c r="F44" s="40" t="s">
        <v>396</v>
      </c>
      <c r="G44" s="40" t="s">
        <v>397</v>
      </c>
      <c r="H44" s="48" t="s">
        <v>398</v>
      </c>
      <c r="I44" s="48" t="s">
        <v>401</v>
      </c>
      <c r="J44" s="48" t="s">
        <v>402</v>
      </c>
      <c r="K44" s="48" t="s">
        <v>420</v>
      </c>
      <c r="L44" s="52" t="s">
        <v>116</v>
      </c>
    </row>
    <row r="45" spans="1:12" x14ac:dyDescent="0.25">
      <c r="A45" s="52" t="s">
        <v>47</v>
      </c>
      <c r="B45" s="53" t="s">
        <v>46</v>
      </c>
      <c r="C45" s="49" t="s">
        <v>393</v>
      </c>
      <c r="D45" s="52" t="s">
        <v>394</v>
      </c>
      <c r="E45" s="48" t="s">
        <v>395</v>
      </c>
      <c r="F45" s="40" t="s">
        <v>396</v>
      </c>
      <c r="G45" s="40" t="s">
        <v>397</v>
      </c>
      <c r="H45" s="48" t="s">
        <v>398</v>
      </c>
      <c r="I45" s="48" t="s">
        <v>401</v>
      </c>
      <c r="J45" s="48" t="s">
        <v>402</v>
      </c>
      <c r="K45" s="48" t="s">
        <v>420</v>
      </c>
      <c r="L45" s="52" t="s">
        <v>116</v>
      </c>
    </row>
    <row r="46" spans="1:12" x14ac:dyDescent="0.25">
      <c r="A46" s="52" t="s">
        <v>3</v>
      </c>
      <c r="B46" s="53" t="s">
        <v>68</v>
      </c>
      <c r="C46" s="49" t="s">
        <v>393</v>
      </c>
      <c r="D46" s="52" t="s">
        <v>394</v>
      </c>
      <c r="E46" s="48" t="s">
        <v>395</v>
      </c>
      <c r="F46" s="40" t="s">
        <v>396</v>
      </c>
      <c r="G46" s="40" t="s">
        <v>397</v>
      </c>
      <c r="H46" s="48" t="s">
        <v>398</v>
      </c>
      <c r="I46" s="48" t="s">
        <v>401</v>
      </c>
      <c r="J46" s="48" t="s">
        <v>402</v>
      </c>
      <c r="K46" s="48" t="s">
        <v>420</v>
      </c>
      <c r="L46" s="52" t="s">
        <v>116</v>
      </c>
    </row>
    <row r="47" spans="1:12" x14ac:dyDescent="0.25">
      <c r="A47" s="52" t="s">
        <v>3</v>
      </c>
      <c r="B47" s="53" t="s">
        <v>24</v>
      </c>
      <c r="C47" s="49" t="s">
        <v>393</v>
      </c>
      <c r="D47" s="52" t="s">
        <v>394</v>
      </c>
      <c r="E47" s="48" t="s">
        <v>395</v>
      </c>
      <c r="F47" s="40" t="s">
        <v>396</v>
      </c>
      <c r="G47" s="40" t="s">
        <v>397</v>
      </c>
      <c r="H47" s="48" t="s">
        <v>398</v>
      </c>
      <c r="I47" s="48" t="s">
        <v>401</v>
      </c>
      <c r="J47" s="48" t="s">
        <v>402</v>
      </c>
      <c r="K47" s="48" t="s">
        <v>420</v>
      </c>
      <c r="L47" s="52" t="s">
        <v>116</v>
      </c>
    </row>
    <row r="48" spans="1:12" x14ac:dyDescent="0.25">
      <c r="A48" s="52" t="s">
        <v>35</v>
      </c>
      <c r="B48" s="53" t="s">
        <v>90</v>
      </c>
      <c r="C48" s="49" t="s">
        <v>393</v>
      </c>
      <c r="D48" s="52" t="s">
        <v>394</v>
      </c>
      <c r="E48" s="48" t="s">
        <v>395</v>
      </c>
      <c r="F48" s="40" t="s">
        <v>396</v>
      </c>
      <c r="G48" s="40" t="s">
        <v>397</v>
      </c>
      <c r="H48" s="48" t="s">
        <v>398</v>
      </c>
      <c r="I48" s="48" t="s">
        <v>401</v>
      </c>
      <c r="J48" s="48" t="s">
        <v>402</v>
      </c>
      <c r="K48" s="48" t="s">
        <v>420</v>
      </c>
      <c r="L48" s="52" t="s">
        <v>116</v>
      </c>
    </row>
    <row r="49" spans="1:12" x14ac:dyDescent="0.25">
      <c r="A49" s="52" t="s">
        <v>49</v>
      </c>
      <c r="B49" s="53" t="s">
        <v>48</v>
      </c>
      <c r="C49" s="49" t="s">
        <v>393</v>
      </c>
      <c r="D49" s="52" t="s">
        <v>394</v>
      </c>
      <c r="E49" s="48" t="s">
        <v>395</v>
      </c>
      <c r="F49" s="40" t="s">
        <v>396</v>
      </c>
      <c r="G49" s="40" t="s">
        <v>397</v>
      </c>
      <c r="H49" s="48" t="s">
        <v>398</v>
      </c>
      <c r="I49" s="48" t="s">
        <v>401</v>
      </c>
      <c r="J49" s="48" t="s">
        <v>402</v>
      </c>
      <c r="K49" s="48" t="s">
        <v>420</v>
      </c>
      <c r="L49" s="52" t="s">
        <v>116</v>
      </c>
    </row>
    <row r="50" spans="1:12" x14ac:dyDescent="0.25">
      <c r="A50" s="52" t="s">
        <v>3</v>
      </c>
      <c r="B50" s="53" t="s">
        <v>69</v>
      </c>
      <c r="C50" s="49" t="s">
        <v>393</v>
      </c>
      <c r="D50" s="52" t="s">
        <v>394</v>
      </c>
      <c r="E50" s="48" t="s">
        <v>395</v>
      </c>
      <c r="F50" s="40" t="s">
        <v>396</v>
      </c>
      <c r="G50" s="40" t="s">
        <v>397</v>
      </c>
      <c r="H50" s="48" t="s">
        <v>398</v>
      </c>
      <c r="I50" s="48" t="s">
        <v>401</v>
      </c>
      <c r="J50" s="48" t="s">
        <v>402</v>
      </c>
      <c r="K50" s="48" t="s">
        <v>420</v>
      </c>
      <c r="L50" s="52" t="s">
        <v>116</v>
      </c>
    </row>
    <row r="51" spans="1:12" x14ac:dyDescent="0.25">
      <c r="A51" s="52" t="s">
        <v>10</v>
      </c>
      <c r="B51" s="53" t="s">
        <v>86</v>
      </c>
      <c r="C51" s="49" t="s">
        <v>393</v>
      </c>
      <c r="D51" s="52" t="s">
        <v>394</v>
      </c>
      <c r="E51" s="48" t="s">
        <v>395</v>
      </c>
      <c r="F51" s="40" t="s">
        <v>396</v>
      </c>
      <c r="G51" s="40" t="s">
        <v>397</v>
      </c>
      <c r="H51" s="48" t="s">
        <v>398</v>
      </c>
      <c r="I51" s="48" t="s">
        <v>401</v>
      </c>
      <c r="J51" s="48" t="s">
        <v>402</v>
      </c>
      <c r="K51" s="48" t="s">
        <v>420</v>
      </c>
      <c r="L51" s="52" t="s">
        <v>116</v>
      </c>
    </row>
    <row r="52" spans="1:12" x14ac:dyDescent="0.25">
      <c r="A52" s="52" t="s">
        <v>51</v>
      </c>
      <c r="B52" s="53" t="s">
        <v>50</v>
      </c>
      <c r="C52" s="49" t="s">
        <v>393</v>
      </c>
      <c r="D52" s="52" t="s">
        <v>394</v>
      </c>
      <c r="E52" s="48" t="s">
        <v>395</v>
      </c>
      <c r="F52" s="40" t="s">
        <v>396</v>
      </c>
      <c r="G52" s="40" t="s">
        <v>397</v>
      </c>
      <c r="H52" s="48" t="s">
        <v>398</v>
      </c>
      <c r="I52" s="48" t="s">
        <v>401</v>
      </c>
      <c r="J52" s="48" t="s">
        <v>402</v>
      </c>
      <c r="K52" s="48" t="s">
        <v>420</v>
      </c>
      <c r="L52" s="52" t="s">
        <v>116</v>
      </c>
    </row>
    <row r="53" spans="1:12" x14ac:dyDescent="0.25">
      <c r="A53" s="52" t="s">
        <v>102</v>
      </c>
      <c r="B53" s="53" t="s">
        <v>101</v>
      </c>
      <c r="C53" s="49" t="s">
        <v>393</v>
      </c>
      <c r="D53" s="52" t="s">
        <v>394</v>
      </c>
      <c r="E53" s="48" t="s">
        <v>395</v>
      </c>
      <c r="F53" s="40" t="s">
        <v>396</v>
      </c>
      <c r="G53" s="40" t="s">
        <v>397</v>
      </c>
      <c r="H53" s="48" t="s">
        <v>398</v>
      </c>
      <c r="I53" s="48" t="s">
        <v>401</v>
      </c>
      <c r="J53" s="48" t="s">
        <v>402</v>
      </c>
      <c r="K53" s="48" t="s">
        <v>420</v>
      </c>
      <c r="L53" s="52" t="s">
        <v>116</v>
      </c>
    </row>
    <row r="54" spans="1:12" x14ac:dyDescent="0.25">
      <c r="A54" s="52" t="s">
        <v>31</v>
      </c>
      <c r="B54" s="53" t="s">
        <v>30</v>
      </c>
      <c r="C54" s="49" t="s">
        <v>393</v>
      </c>
      <c r="D54" s="52" t="s">
        <v>394</v>
      </c>
      <c r="E54" s="48" t="s">
        <v>395</v>
      </c>
      <c r="F54" s="40" t="s">
        <v>396</v>
      </c>
      <c r="G54" s="40" t="s">
        <v>397</v>
      </c>
      <c r="H54" s="48" t="s">
        <v>398</v>
      </c>
      <c r="I54" s="48" t="s">
        <v>401</v>
      </c>
      <c r="J54" s="48" t="s">
        <v>402</v>
      </c>
      <c r="K54" s="48" t="s">
        <v>420</v>
      </c>
      <c r="L54" s="52" t="s">
        <v>116</v>
      </c>
    </row>
    <row r="55" spans="1:12" x14ac:dyDescent="0.25">
      <c r="A55" s="52" t="s">
        <v>31</v>
      </c>
      <c r="B55" s="53" t="s">
        <v>52</v>
      </c>
      <c r="C55" s="49" t="s">
        <v>393</v>
      </c>
      <c r="D55" s="52" t="s">
        <v>394</v>
      </c>
      <c r="E55" s="48" t="s">
        <v>395</v>
      </c>
      <c r="F55" s="40" t="s">
        <v>396</v>
      </c>
      <c r="G55" s="40" t="s">
        <v>397</v>
      </c>
      <c r="H55" s="48" t="s">
        <v>398</v>
      </c>
      <c r="I55" s="48" t="s">
        <v>401</v>
      </c>
      <c r="J55" s="48" t="s">
        <v>402</v>
      </c>
      <c r="K55" s="48" t="s">
        <v>420</v>
      </c>
      <c r="L55" s="52" t="s">
        <v>116</v>
      </c>
    </row>
    <row r="56" spans="1:12" x14ac:dyDescent="0.25">
      <c r="A56" s="52" t="s">
        <v>95</v>
      </c>
      <c r="B56" s="53" t="s">
        <v>94</v>
      </c>
      <c r="C56" s="49" t="s">
        <v>393</v>
      </c>
      <c r="D56" s="52" t="s">
        <v>394</v>
      </c>
      <c r="E56" s="48" t="s">
        <v>395</v>
      </c>
      <c r="F56" s="40" t="s">
        <v>396</v>
      </c>
      <c r="G56" s="40" t="s">
        <v>397</v>
      </c>
      <c r="H56" s="48" t="s">
        <v>398</v>
      </c>
      <c r="I56" s="48" t="s">
        <v>401</v>
      </c>
      <c r="J56" s="48" t="s">
        <v>402</v>
      </c>
      <c r="K56" s="48" t="s">
        <v>420</v>
      </c>
      <c r="L56" s="52" t="s">
        <v>116</v>
      </c>
    </row>
    <row r="57" spans="1:12" x14ac:dyDescent="0.25">
      <c r="A57" s="52" t="s">
        <v>3</v>
      </c>
      <c r="B57" s="53" t="s">
        <v>23</v>
      </c>
      <c r="C57" s="49" t="s">
        <v>393</v>
      </c>
      <c r="D57" s="52" t="s">
        <v>394</v>
      </c>
      <c r="E57" s="48" t="s">
        <v>395</v>
      </c>
      <c r="F57" s="40" t="s">
        <v>396</v>
      </c>
      <c r="G57" s="40" t="s">
        <v>397</v>
      </c>
      <c r="H57" s="48" t="s">
        <v>398</v>
      </c>
      <c r="I57" s="48" t="s">
        <v>401</v>
      </c>
      <c r="J57" s="48" t="s">
        <v>402</v>
      </c>
      <c r="K57" s="48" t="s">
        <v>420</v>
      </c>
      <c r="L57" s="52" t="s">
        <v>116</v>
      </c>
    </row>
    <row r="58" spans="1:12" x14ac:dyDescent="0.25">
      <c r="A58" s="52" t="s">
        <v>54</v>
      </c>
      <c r="B58" s="53" t="s">
        <v>53</v>
      </c>
      <c r="C58" s="49" t="s">
        <v>393</v>
      </c>
      <c r="D58" s="52" t="s">
        <v>394</v>
      </c>
      <c r="E58" s="48" t="s">
        <v>395</v>
      </c>
      <c r="F58" s="40" t="s">
        <v>396</v>
      </c>
      <c r="G58" s="40" t="s">
        <v>397</v>
      </c>
      <c r="H58" s="48" t="s">
        <v>398</v>
      </c>
      <c r="I58" s="48" t="s">
        <v>401</v>
      </c>
      <c r="J58" s="48" t="s">
        <v>402</v>
      </c>
      <c r="K58" s="48" t="s">
        <v>420</v>
      </c>
      <c r="L58" s="52" t="s">
        <v>116</v>
      </c>
    </row>
    <row r="59" spans="1:12" x14ac:dyDescent="0.25">
      <c r="A59" s="52" t="s">
        <v>3</v>
      </c>
      <c r="B59" s="53" t="s">
        <v>70</v>
      </c>
      <c r="C59" s="49" t="s">
        <v>393</v>
      </c>
      <c r="D59" s="52" t="s">
        <v>394</v>
      </c>
      <c r="E59" s="48" t="s">
        <v>395</v>
      </c>
      <c r="F59" s="40" t="s">
        <v>396</v>
      </c>
      <c r="G59" s="40" t="s">
        <v>397</v>
      </c>
      <c r="H59" s="48" t="s">
        <v>398</v>
      </c>
      <c r="I59" s="48" t="s">
        <v>401</v>
      </c>
      <c r="J59" s="48" t="s">
        <v>402</v>
      </c>
      <c r="K59" s="48" t="s">
        <v>420</v>
      </c>
      <c r="L59" s="52" t="s">
        <v>116</v>
      </c>
    </row>
    <row r="60" spans="1:12" x14ac:dyDescent="0.25">
      <c r="A60" s="52" t="s">
        <v>89</v>
      </c>
      <c r="B60" s="53" t="s">
        <v>88</v>
      </c>
      <c r="C60" s="49" t="s">
        <v>393</v>
      </c>
      <c r="D60" s="52" t="s">
        <v>394</v>
      </c>
      <c r="E60" s="48" t="s">
        <v>395</v>
      </c>
      <c r="F60" s="40" t="s">
        <v>396</v>
      </c>
      <c r="G60" s="40" t="s">
        <v>397</v>
      </c>
      <c r="H60" s="48" t="s">
        <v>398</v>
      </c>
      <c r="I60" s="48" t="s">
        <v>401</v>
      </c>
      <c r="J60" s="48" t="s">
        <v>402</v>
      </c>
      <c r="K60" s="48" t="s">
        <v>420</v>
      </c>
      <c r="L60" s="52" t="s">
        <v>116</v>
      </c>
    </row>
    <row r="61" spans="1:12" x14ac:dyDescent="0.25">
      <c r="A61" s="52" t="s">
        <v>33</v>
      </c>
      <c r="B61" s="53" t="s">
        <v>79</v>
      </c>
      <c r="C61" s="49" t="s">
        <v>393</v>
      </c>
      <c r="D61" s="52" t="s">
        <v>394</v>
      </c>
      <c r="E61" s="48" t="s">
        <v>395</v>
      </c>
      <c r="F61" s="40" t="s">
        <v>396</v>
      </c>
      <c r="G61" s="40" t="s">
        <v>397</v>
      </c>
      <c r="H61" s="48" t="s">
        <v>398</v>
      </c>
      <c r="I61" s="48" t="s">
        <v>401</v>
      </c>
      <c r="J61" s="48" t="s">
        <v>402</v>
      </c>
      <c r="K61" s="48" t="s">
        <v>420</v>
      </c>
      <c r="L61" s="52" t="s">
        <v>116</v>
      </c>
    </row>
    <row r="62" spans="1:12" x14ac:dyDescent="0.25">
      <c r="A62" s="52" t="s">
        <v>56</v>
      </c>
      <c r="B62" s="53" t="s">
        <v>55</v>
      </c>
      <c r="C62" s="49" t="s">
        <v>393</v>
      </c>
      <c r="D62" s="52" t="s">
        <v>394</v>
      </c>
      <c r="E62" s="48" t="s">
        <v>395</v>
      </c>
      <c r="F62" s="40" t="s">
        <v>396</v>
      </c>
      <c r="G62" s="40" t="s">
        <v>397</v>
      </c>
      <c r="H62" s="48" t="s">
        <v>398</v>
      </c>
      <c r="I62" s="48" t="s">
        <v>401</v>
      </c>
      <c r="J62" s="48" t="s">
        <v>402</v>
      </c>
      <c r="K62" s="48" t="s">
        <v>420</v>
      </c>
      <c r="L62" s="52" t="s">
        <v>116</v>
      </c>
    </row>
    <row r="63" spans="1:12" x14ac:dyDescent="0.25">
      <c r="A63" s="52" t="s">
        <v>58</v>
      </c>
      <c r="B63" s="53" t="s">
        <v>57</v>
      </c>
      <c r="C63" s="49" t="s">
        <v>393</v>
      </c>
      <c r="D63" s="52" t="s">
        <v>394</v>
      </c>
      <c r="E63" s="48" t="s">
        <v>395</v>
      </c>
      <c r="F63" s="40" t="s">
        <v>396</v>
      </c>
      <c r="G63" s="40" t="s">
        <v>397</v>
      </c>
      <c r="H63" s="48" t="s">
        <v>398</v>
      </c>
      <c r="I63" s="48" t="s">
        <v>401</v>
      </c>
      <c r="J63" s="48" t="s">
        <v>402</v>
      </c>
      <c r="K63" s="48" t="s">
        <v>420</v>
      </c>
      <c r="L63" s="52" t="s">
        <v>116</v>
      </c>
    </row>
    <row r="64" spans="1:12" x14ac:dyDescent="0.25">
      <c r="A64" s="52" t="s">
        <v>60</v>
      </c>
      <c r="B64" s="53" t="s">
        <v>61</v>
      </c>
      <c r="C64" s="49" t="s">
        <v>393</v>
      </c>
      <c r="D64" s="52" t="s">
        <v>394</v>
      </c>
      <c r="E64" s="48" t="s">
        <v>395</v>
      </c>
      <c r="F64" s="40" t="s">
        <v>396</v>
      </c>
      <c r="G64" s="40" t="s">
        <v>397</v>
      </c>
      <c r="H64" s="48" t="s">
        <v>398</v>
      </c>
      <c r="I64" s="48" t="s">
        <v>401</v>
      </c>
      <c r="J64" s="48" t="s">
        <v>402</v>
      </c>
      <c r="K64" s="48" t="s">
        <v>420</v>
      </c>
      <c r="L64" s="52" t="s">
        <v>116</v>
      </c>
    </row>
    <row r="65" spans="1:12" x14ac:dyDescent="0.25">
      <c r="A65" s="52" t="s">
        <v>3</v>
      </c>
      <c r="B65" s="53" t="s">
        <v>25</v>
      </c>
      <c r="C65" s="49" t="s">
        <v>393</v>
      </c>
      <c r="D65" s="52" t="s">
        <v>394</v>
      </c>
      <c r="E65" s="48" t="s">
        <v>395</v>
      </c>
      <c r="F65" s="40" t="s">
        <v>396</v>
      </c>
      <c r="G65" s="40" t="s">
        <v>397</v>
      </c>
      <c r="H65" s="48" t="s">
        <v>398</v>
      </c>
      <c r="I65" s="48" t="s">
        <v>401</v>
      </c>
      <c r="J65" s="48" t="s">
        <v>402</v>
      </c>
      <c r="K65" s="48" t="s">
        <v>420</v>
      </c>
      <c r="L65" s="52" t="s">
        <v>116</v>
      </c>
    </row>
    <row r="66" spans="1:12" x14ac:dyDescent="0.25">
      <c r="A66" s="52" t="s">
        <v>10</v>
      </c>
      <c r="B66" s="53" t="s">
        <v>87</v>
      </c>
      <c r="C66" s="49" t="s">
        <v>393</v>
      </c>
      <c r="D66" s="52" t="s">
        <v>394</v>
      </c>
      <c r="E66" s="48" t="s">
        <v>395</v>
      </c>
      <c r="F66" s="40" t="s">
        <v>396</v>
      </c>
      <c r="G66" s="40" t="s">
        <v>397</v>
      </c>
      <c r="H66" s="48" t="s">
        <v>398</v>
      </c>
      <c r="I66" s="48" t="s">
        <v>401</v>
      </c>
      <c r="J66" s="48" t="s">
        <v>402</v>
      </c>
      <c r="K66" s="48" t="s">
        <v>420</v>
      </c>
      <c r="L66" s="52" t="s">
        <v>116</v>
      </c>
    </row>
    <row r="67" spans="1:12" x14ac:dyDescent="0.25">
      <c r="A67" s="52" t="s">
        <v>39</v>
      </c>
      <c r="B67" s="53" t="s">
        <v>96</v>
      </c>
      <c r="C67" s="49" t="s">
        <v>393</v>
      </c>
      <c r="D67" s="52" t="s">
        <v>394</v>
      </c>
      <c r="E67" s="48" t="s">
        <v>395</v>
      </c>
      <c r="F67" s="40" t="s">
        <v>396</v>
      </c>
      <c r="G67" s="40" t="s">
        <v>397</v>
      </c>
      <c r="H67" s="48" t="s">
        <v>398</v>
      </c>
      <c r="I67" s="48" t="s">
        <v>401</v>
      </c>
      <c r="J67" s="48" t="s">
        <v>402</v>
      </c>
      <c r="K67" s="48" t="s">
        <v>420</v>
      </c>
      <c r="L67" s="52" t="s">
        <v>116</v>
      </c>
    </row>
    <row r="68" spans="1:12" x14ac:dyDescent="0.25">
      <c r="A68" s="52" t="s">
        <v>3</v>
      </c>
      <c r="B68" s="53" t="s">
        <v>71</v>
      </c>
      <c r="C68" s="49" t="s">
        <v>393</v>
      </c>
      <c r="D68" s="52" t="s">
        <v>394</v>
      </c>
      <c r="E68" s="48" t="s">
        <v>395</v>
      </c>
      <c r="F68" s="40" t="s">
        <v>396</v>
      </c>
      <c r="G68" s="40" t="s">
        <v>397</v>
      </c>
      <c r="H68" s="48" t="s">
        <v>398</v>
      </c>
      <c r="I68" s="48" t="s">
        <v>401</v>
      </c>
      <c r="J68" s="48" t="s">
        <v>402</v>
      </c>
      <c r="K68" s="48" t="s">
        <v>420</v>
      </c>
      <c r="L68" s="52" t="s">
        <v>116</v>
      </c>
    </row>
    <row r="69" spans="1:12" x14ac:dyDescent="0.25">
      <c r="A69" s="52" t="s">
        <v>8</v>
      </c>
      <c r="B69" s="53" t="s">
        <v>104</v>
      </c>
      <c r="C69" s="49" t="s">
        <v>393</v>
      </c>
      <c r="D69" s="52" t="s">
        <v>394</v>
      </c>
      <c r="E69" s="48" t="s">
        <v>395</v>
      </c>
      <c r="F69" s="40" t="s">
        <v>396</v>
      </c>
      <c r="G69" s="40" t="s">
        <v>397</v>
      </c>
      <c r="H69" s="48" t="s">
        <v>398</v>
      </c>
      <c r="I69" s="48" t="s">
        <v>401</v>
      </c>
      <c r="J69" s="48" t="s">
        <v>402</v>
      </c>
      <c r="K69" s="48" t="s">
        <v>420</v>
      </c>
      <c r="L69" s="52" t="s">
        <v>116</v>
      </c>
    </row>
    <row r="70" spans="1:12" x14ac:dyDescent="0.25">
      <c r="A70" s="52" t="s">
        <v>33</v>
      </c>
      <c r="B70" s="53" t="s">
        <v>80</v>
      </c>
      <c r="C70" s="49" t="s">
        <v>393</v>
      </c>
      <c r="D70" s="52" t="s">
        <v>394</v>
      </c>
      <c r="E70" s="48" t="s">
        <v>395</v>
      </c>
      <c r="F70" s="40" t="s">
        <v>396</v>
      </c>
      <c r="G70" s="40" t="s">
        <v>397</v>
      </c>
      <c r="H70" s="48" t="s">
        <v>398</v>
      </c>
      <c r="I70" s="48" t="s">
        <v>401</v>
      </c>
      <c r="J70" s="48" t="s">
        <v>402</v>
      </c>
      <c r="K70" s="48" t="s">
        <v>420</v>
      </c>
      <c r="L70" s="52" t="s">
        <v>116</v>
      </c>
    </row>
    <row r="71" spans="1:12" x14ac:dyDescent="0.25">
      <c r="A71" s="52" t="s">
        <v>305</v>
      </c>
      <c r="B71" s="53" t="s">
        <v>27</v>
      </c>
      <c r="C71" s="49" t="s">
        <v>393</v>
      </c>
      <c r="D71" s="52" t="s">
        <v>394</v>
      </c>
      <c r="E71" s="48" t="s">
        <v>395</v>
      </c>
      <c r="F71" s="40" t="s">
        <v>396</v>
      </c>
      <c r="G71" s="40" t="s">
        <v>397</v>
      </c>
      <c r="H71" s="48" t="s">
        <v>398</v>
      </c>
      <c r="I71" s="48" t="s">
        <v>401</v>
      </c>
      <c r="J71" s="48" t="s">
        <v>402</v>
      </c>
      <c r="K71" s="48" t="s">
        <v>420</v>
      </c>
      <c r="L71" s="52" t="s">
        <v>116</v>
      </c>
    </row>
    <row r="72" spans="1:12" x14ac:dyDescent="0.25">
      <c r="A72" s="52" t="s">
        <v>3</v>
      </c>
      <c r="B72" s="53" t="s">
        <v>72</v>
      </c>
      <c r="C72" s="49" t="s">
        <v>393</v>
      </c>
      <c r="D72" s="52" t="s">
        <v>394</v>
      </c>
      <c r="E72" s="48" t="s">
        <v>395</v>
      </c>
      <c r="F72" s="40" t="s">
        <v>396</v>
      </c>
      <c r="G72" s="40" t="s">
        <v>397</v>
      </c>
      <c r="H72" s="48" t="s">
        <v>398</v>
      </c>
      <c r="I72" s="48" t="s">
        <v>401</v>
      </c>
      <c r="J72" s="48" t="s">
        <v>402</v>
      </c>
      <c r="K72" s="48" t="s">
        <v>420</v>
      </c>
      <c r="L72" s="52" t="s">
        <v>116</v>
      </c>
    </row>
    <row r="73" spans="1:12" x14ac:dyDescent="0.25">
      <c r="A73" s="52" t="s">
        <v>3</v>
      </c>
      <c r="B73" s="53" t="s">
        <v>73</v>
      </c>
      <c r="C73" s="49" t="s">
        <v>393</v>
      </c>
      <c r="D73" s="52" t="s">
        <v>394</v>
      </c>
      <c r="E73" s="48" t="s">
        <v>395</v>
      </c>
      <c r="F73" s="40" t="s">
        <v>396</v>
      </c>
      <c r="G73" s="40" t="s">
        <v>397</v>
      </c>
      <c r="H73" s="48" t="s">
        <v>398</v>
      </c>
      <c r="I73" s="48" t="s">
        <v>401</v>
      </c>
      <c r="J73" s="48" t="s">
        <v>402</v>
      </c>
      <c r="K73" s="48" t="s">
        <v>420</v>
      </c>
      <c r="L73" s="52" t="s">
        <v>116</v>
      </c>
    </row>
    <row r="74" spans="1:12" x14ac:dyDescent="0.25">
      <c r="A74" s="52" t="s">
        <v>108</v>
      </c>
      <c r="B74" s="53" t="s">
        <v>107</v>
      </c>
      <c r="C74" s="49" t="s">
        <v>393</v>
      </c>
      <c r="D74" s="52" t="s">
        <v>394</v>
      </c>
      <c r="E74" s="48" t="s">
        <v>395</v>
      </c>
      <c r="F74" s="40" t="s">
        <v>396</v>
      </c>
      <c r="G74" s="40" t="s">
        <v>397</v>
      </c>
      <c r="H74" s="48" t="s">
        <v>398</v>
      </c>
      <c r="I74" s="48" t="s">
        <v>401</v>
      </c>
      <c r="J74" s="48" t="s">
        <v>402</v>
      </c>
      <c r="K74" s="48" t="s">
        <v>420</v>
      </c>
      <c r="L74" s="52" t="s">
        <v>116</v>
      </c>
    </row>
    <row r="75" spans="1:12" x14ac:dyDescent="0.25">
      <c r="A75" s="52" t="s">
        <v>56</v>
      </c>
      <c r="B75" s="53" t="s">
        <v>74</v>
      </c>
      <c r="C75" s="49" t="s">
        <v>393</v>
      </c>
      <c r="D75" s="52" t="s">
        <v>394</v>
      </c>
      <c r="E75" s="48" t="s">
        <v>395</v>
      </c>
      <c r="F75" s="40" t="s">
        <v>396</v>
      </c>
      <c r="G75" s="40" t="s">
        <v>397</v>
      </c>
      <c r="H75" s="48" t="s">
        <v>398</v>
      </c>
      <c r="I75" s="48" t="s">
        <v>401</v>
      </c>
      <c r="J75" s="48" t="s">
        <v>402</v>
      </c>
      <c r="K75" s="48" t="s">
        <v>420</v>
      </c>
      <c r="L75" s="52" t="s">
        <v>116</v>
      </c>
    </row>
    <row r="76" spans="1:12" x14ac:dyDescent="0.25">
      <c r="A76" s="52" t="s">
        <v>76</v>
      </c>
      <c r="B76" s="53" t="s">
        <v>75</v>
      </c>
      <c r="C76" s="49" t="s">
        <v>393</v>
      </c>
      <c r="D76" s="52" t="s">
        <v>394</v>
      </c>
      <c r="E76" s="48" t="s">
        <v>395</v>
      </c>
      <c r="F76" s="40" t="s">
        <v>396</v>
      </c>
      <c r="G76" s="40" t="s">
        <v>397</v>
      </c>
      <c r="H76" s="48" t="s">
        <v>398</v>
      </c>
      <c r="I76" s="48" t="s">
        <v>401</v>
      </c>
      <c r="J76" s="48" t="s">
        <v>402</v>
      </c>
      <c r="K76" s="48" t="s">
        <v>420</v>
      </c>
      <c r="L76" s="52" t="s">
        <v>116</v>
      </c>
    </row>
    <row r="77" spans="1:12" x14ac:dyDescent="0.25">
      <c r="A77" s="52" t="s">
        <v>20</v>
      </c>
      <c r="B77" s="53" t="s">
        <v>21</v>
      </c>
      <c r="C77" s="49" t="s">
        <v>393</v>
      </c>
      <c r="D77" s="52" t="s">
        <v>394</v>
      </c>
      <c r="E77" s="48" t="s">
        <v>395</v>
      </c>
      <c r="F77" s="40" t="s">
        <v>396</v>
      </c>
      <c r="G77" s="40" t="s">
        <v>397</v>
      </c>
      <c r="H77" s="48" t="s">
        <v>398</v>
      </c>
      <c r="I77" s="48" t="s">
        <v>401</v>
      </c>
      <c r="J77" s="48" t="s">
        <v>402</v>
      </c>
      <c r="K77" s="48" t="s">
        <v>420</v>
      </c>
      <c r="L77" s="52" t="s">
        <v>116</v>
      </c>
    </row>
    <row r="78" spans="1:12" x14ac:dyDescent="0.25">
      <c r="A78" s="52" t="s">
        <v>360</v>
      </c>
      <c r="B78" s="53" t="s">
        <v>361</v>
      </c>
      <c r="C78" s="49" t="s">
        <v>393</v>
      </c>
      <c r="D78" s="52" t="s">
        <v>394</v>
      </c>
      <c r="E78" s="48" t="s">
        <v>395</v>
      </c>
      <c r="F78" s="40" t="s">
        <v>396</v>
      </c>
      <c r="G78" s="40" t="s">
        <v>397</v>
      </c>
      <c r="H78" s="48" t="s">
        <v>398</v>
      </c>
      <c r="I78" s="48" t="s">
        <v>401</v>
      </c>
      <c r="J78" s="48" t="s">
        <v>402</v>
      </c>
      <c r="K78" s="48" t="s">
        <v>420</v>
      </c>
      <c r="L78" s="52" t="s">
        <v>116</v>
      </c>
    </row>
    <row r="79" spans="1:12" x14ac:dyDescent="0.25">
      <c r="A79" s="52" t="s">
        <v>78</v>
      </c>
      <c r="B79" s="53" t="s">
        <v>77</v>
      </c>
      <c r="C79" s="49" t="s">
        <v>393</v>
      </c>
      <c r="D79" s="52" t="s">
        <v>394</v>
      </c>
      <c r="E79" s="48" t="s">
        <v>395</v>
      </c>
      <c r="F79" s="40" t="s">
        <v>396</v>
      </c>
      <c r="G79" s="40" t="s">
        <v>397</v>
      </c>
      <c r="H79" s="48" t="s">
        <v>398</v>
      </c>
      <c r="I79" s="48" t="s">
        <v>401</v>
      </c>
      <c r="J79" s="48" t="s">
        <v>402</v>
      </c>
      <c r="K79" s="48" t="s">
        <v>420</v>
      </c>
      <c r="L79" s="52" t="s">
        <v>116</v>
      </c>
    </row>
    <row r="80" spans="1:12" x14ac:dyDescent="0.25">
      <c r="A80" s="52" t="s">
        <v>33</v>
      </c>
      <c r="B80" s="53" t="s">
        <v>359</v>
      </c>
      <c r="C80" s="49" t="s">
        <v>393</v>
      </c>
      <c r="D80" s="52" t="s">
        <v>394</v>
      </c>
      <c r="E80" s="48" t="s">
        <v>395</v>
      </c>
      <c r="F80" s="40" t="s">
        <v>396</v>
      </c>
      <c r="G80" s="40" t="s">
        <v>397</v>
      </c>
      <c r="H80" s="48" t="s">
        <v>398</v>
      </c>
      <c r="I80" s="48" t="s">
        <v>401</v>
      </c>
      <c r="J80" s="48" t="s">
        <v>402</v>
      </c>
      <c r="K80" s="48" t="s">
        <v>420</v>
      </c>
      <c r="L80" s="52" t="s">
        <v>116</v>
      </c>
    </row>
    <row r="81" spans="1:12" x14ac:dyDescent="0.25">
      <c r="A81" s="52" t="s">
        <v>82</v>
      </c>
      <c r="B81" s="53" t="s">
        <v>81</v>
      </c>
      <c r="C81" s="49" t="s">
        <v>393</v>
      </c>
      <c r="D81" s="52" t="s">
        <v>394</v>
      </c>
      <c r="E81" s="48" t="s">
        <v>395</v>
      </c>
      <c r="F81" s="40" t="s">
        <v>396</v>
      </c>
      <c r="G81" s="40" t="s">
        <v>397</v>
      </c>
      <c r="H81" s="48" t="s">
        <v>398</v>
      </c>
      <c r="I81" s="48" t="s">
        <v>401</v>
      </c>
      <c r="J81" s="48" t="s">
        <v>402</v>
      </c>
      <c r="K81" s="48" t="s">
        <v>420</v>
      </c>
      <c r="L81" s="52" t="s">
        <v>116</v>
      </c>
    </row>
    <row r="82" spans="1:12" x14ac:dyDescent="0.25">
      <c r="A82" s="52" t="s">
        <v>10</v>
      </c>
      <c r="B82" s="53" t="s">
        <v>9</v>
      </c>
      <c r="C82" s="49" t="s">
        <v>393</v>
      </c>
      <c r="D82" s="52" t="s">
        <v>394</v>
      </c>
      <c r="E82" s="48" t="s">
        <v>395</v>
      </c>
      <c r="F82" s="40" t="s">
        <v>396</v>
      </c>
      <c r="G82" s="40" t="s">
        <v>397</v>
      </c>
      <c r="H82" s="48" t="s">
        <v>398</v>
      </c>
      <c r="I82" s="48" t="s">
        <v>401</v>
      </c>
      <c r="J82" s="48" t="s">
        <v>402</v>
      </c>
      <c r="K82" s="48" t="s">
        <v>420</v>
      </c>
      <c r="L82" s="52" t="s">
        <v>116</v>
      </c>
    </row>
    <row r="83" spans="1:12" x14ac:dyDescent="0.25">
      <c r="A83" s="52" t="s">
        <v>93</v>
      </c>
      <c r="B83" s="53" t="s">
        <v>92</v>
      </c>
      <c r="C83" s="49" t="s">
        <v>393</v>
      </c>
      <c r="D83" s="52" t="s">
        <v>394</v>
      </c>
      <c r="E83" s="48" t="s">
        <v>395</v>
      </c>
      <c r="F83" s="40" t="s">
        <v>396</v>
      </c>
      <c r="G83" s="40" t="s">
        <v>397</v>
      </c>
      <c r="H83" s="48" t="s">
        <v>398</v>
      </c>
      <c r="I83" s="48" t="s">
        <v>401</v>
      </c>
      <c r="J83" s="48" t="s">
        <v>402</v>
      </c>
      <c r="K83" s="48" t="s">
        <v>420</v>
      </c>
      <c r="L83" s="52" t="s">
        <v>116</v>
      </c>
    </row>
    <row r="84" spans="1:12" x14ac:dyDescent="0.25">
      <c r="A84" s="52" t="s">
        <v>3</v>
      </c>
      <c r="B84" s="53" t="s">
        <v>26</v>
      </c>
      <c r="C84" s="49" t="s">
        <v>393</v>
      </c>
      <c r="D84" s="52" t="s">
        <v>394</v>
      </c>
      <c r="E84" s="48" t="s">
        <v>395</v>
      </c>
      <c r="F84" s="40" t="s">
        <v>396</v>
      </c>
      <c r="G84" s="40" t="s">
        <v>397</v>
      </c>
      <c r="H84" s="48" t="s">
        <v>398</v>
      </c>
      <c r="I84" s="48" t="s">
        <v>401</v>
      </c>
      <c r="J84" s="48" t="s">
        <v>402</v>
      </c>
      <c r="K84" s="48" t="s">
        <v>420</v>
      </c>
      <c r="L84" s="52" t="s">
        <v>381</v>
      </c>
    </row>
    <row r="85" spans="1:12" x14ac:dyDescent="0.25">
      <c r="A85" s="52" t="s">
        <v>3</v>
      </c>
      <c r="B85" s="53" t="s">
        <v>22</v>
      </c>
      <c r="C85" s="49" t="s">
        <v>393</v>
      </c>
      <c r="D85" s="52" t="s">
        <v>394</v>
      </c>
      <c r="E85" s="48" t="s">
        <v>395</v>
      </c>
      <c r="F85" s="40" t="s">
        <v>396</v>
      </c>
      <c r="G85" s="40" t="s">
        <v>397</v>
      </c>
      <c r="H85" s="48" t="s">
        <v>398</v>
      </c>
      <c r="I85" s="48" t="s">
        <v>401</v>
      </c>
      <c r="J85" s="48" t="s">
        <v>402</v>
      </c>
      <c r="K85" s="48" t="s">
        <v>420</v>
      </c>
      <c r="L85" s="52" t="s">
        <v>381</v>
      </c>
    </row>
    <row r="86" spans="1:12" x14ac:dyDescent="0.25">
      <c r="A86" s="52" t="s">
        <v>3</v>
      </c>
      <c r="B86" s="53" t="s">
        <v>2</v>
      </c>
      <c r="C86" s="49" t="s">
        <v>393</v>
      </c>
      <c r="D86" s="52" t="s">
        <v>394</v>
      </c>
      <c r="E86" s="48" t="s">
        <v>395</v>
      </c>
      <c r="F86" s="40" t="s">
        <v>396</v>
      </c>
      <c r="G86" s="40" t="s">
        <v>397</v>
      </c>
      <c r="H86" s="48" t="s">
        <v>398</v>
      </c>
      <c r="I86" s="48" t="s">
        <v>401</v>
      </c>
      <c r="J86" s="48" t="s">
        <v>402</v>
      </c>
      <c r="K86" s="48" t="s">
        <v>420</v>
      </c>
      <c r="L86" s="52" t="s">
        <v>381</v>
      </c>
    </row>
    <row r="87" spans="1:12" x14ac:dyDescent="0.25">
      <c r="A87" s="52" t="s">
        <v>3</v>
      </c>
      <c r="B87" s="53" t="s">
        <v>13</v>
      </c>
      <c r="C87" s="49" t="s">
        <v>393</v>
      </c>
      <c r="D87" s="52" t="s">
        <v>394</v>
      </c>
      <c r="E87" s="48" t="s">
        <v>395</v>
      </c>
      <c r="F87" s="40" t="s">
        <v>396</v>
      </c>
      <c r="G87" s="40" t="s">
        <v>397</v>
      </c>
      <c r="H87" s="48" t="s">
        <v>398</v>
      </c>
      <c r="I87" s="48" t="s">
        <v>401</v>
      </c>
      <c r="J87" s="48" t="s">
        <v>402</v>
      </c>
      <c r="K87" s="48" t="s">
        <v>420</v>
      </c>
      <c r="L87" s="52" t="s">
        <v>381</v>
      </c>
    </row>
    <row r="88" spans="1:12" x14ac:dyDescent="0.25">
      <c r="A88" s="52" t="s">
        <v>17</v>
      </c>
      <c r="B88" s="53" t="s">
        <v>16</v>
      </c>
      <c r="C88" s="49" t="s">
        <v>393</v>
      </c>
      <c r="D88" s="52" t="s">
        <v>394</v>
      </c>
      <c r="E88" s="48" t="s">
        <v>395</v>
      </c>
      <c r="F88" s="40" t="s">
        <v>396</v>
      </c>
      <c r="G88" s="40" t="s">
        <v>397</v>
      </c>
      <c r="H88" s="48" t="s">
        <v>398</v>
      </c>
      <c r="I88" s="48" t="s">
        <v>401</v>
      </c>
      <c r="J88" s="48" t="s">
        <v>402</v>
      </c>
      <c r="K88" s="48" t="s">
        <v>420</v>
      </c>
      <c r="L88" s="52" t="s">
        <v>381</v>
      </c>
    </row>
    <row r="89" spans="1:12" x14ac:dyDescent="0.25">
      <c r="A89" s="52" t="s">
        <v>10</v>
      </c>
      <c r="B89" s="53" t="s">
        <v>18</v>
      </c>
      <c r="C89" s="49" t="s">
        <v>393</v>
      </c>
      <c r="D89" s="52" t="s">
        <v>394</v>
      </c>
      <c r="E89" s="48" t="s">
        <v>395</v>
      </c>
      <c r="F89" s="40" t="s">
        <v>396</v>
      </c>
      <c r="G89" s="40" t="s">
        <v>397</v>
      </c>
      <c r="H89" s="48" t="s">
        <v>398</v>
      </c>
      <c r="I89" s="48" t="s">
        <v>401</v>
      </c>
      <c r="J89" s="48" t="s">
        <v>402</v>
      </c>
      <c r="K89" s="48" t="s">
        <v>420</v>
      </c>
      <c r="L89" s="52" t="s">
        <v>381</v>
      </c>
    </row>
    <row r="90" spans="1:12" x14ac:dyDescent="0.25">
      <c r="A90" s="52" t="s">
        <v>3</v>
      </c>
      <c r="B90" s="53" t="s">
        <v>19</v>
      </c>
      <c r="C90" s="49" t="s">
        <v>393</v>
      </c>
      <c r="D90" s="52" t="s">
        <v>394</v>
      </c>
      <c r="E90" s="48" t="s">
        <v>395</v>
      </c>
      <c r="F90" s="40" t="s">
        <v>396</v>
      </c>
      <c r="G90" s="40" t="s">
        <v>397</v>
      </c>
      <c r="H90" s="48" t="s">
        <v>398</v>
      </c>
      <c r="I90" s="48" t="s">
        <v>401</v>
      </c>
      <c r="J90" s="48" t="s">
        <v>402</v>
      </c>
      <c r="K90" s="48" t="s">
        <v>420</v>
      </c>
      <c r="L90" s="52" t="s">
        <v>381</v>
      </c>
    </row>
    <row r="91" spans="1:12" x14ac:dyDescent="0.25">
      <c r="A91" s="52" t="s">
        <v>3</v>
      </c>
      <c r="B91" s="53" t="s">
        <v>68</v>
      </c>
      <c r="C91" s="49" t="s">
        <v>393</v>
      </c>
      <c r="D91" s="52" t="s">
        <v>394</v>
      </c>
      <c r="E91" s="48" t="s">
        <v>395</v>
      </c>
      <c r="F91" s="40" t="s">
        <v>396</v>
      </c>
      <c r="G91" s="40" t="s">
        <v>397</v>
      </c>
      <c r="H91" s="48" t="s">
        <v>398</v>
      </c>
      <c r="I91" s="48" t="s">
        <v>401</v>
      </c>
      <c r="J91" s="48" t="s">
        <v>402</v>
      </c>
      <c r="K91" s="48" t="s">
        <v>420</v>
      </c>
      <c r="L91" s="52" t="s">
        <v>381</v>
      </c>
    </row>
    <row r="92" spans="1:12" x14ac:dyDescent="0.25">
      <c r="A92" s="52" t="s">
        <v>3</v>
      </c>
      <c r="B92" s="53" t="s">
        <v>24</v>
      </c>
      <c r="C92" s="49" t="s">
        <v>393</v>
      </c>
      <c r="D92" s="52" t="s">
        <v>394</v>
      </c>
      <c r="E92" s="48" t="s">
        <v>395</v>
      </c>
      <c r="F92" s="40" t="s">
        <v>396</v>
      </c>
      <c r="G92" s="40" t="s">
        <v>397</v>
      </c>
      <c r="H92" s="48" t="s">
        <v>398</v>
      </c>
      <c r="I92" s="48" t="s">
        <v>401</v>
      </c>
      <c r="J92" s="48" t="s">
        <v>402</v>
      </c>
      <c r="K92" s="48" t="s">
        <v>420</v>
      </c>
      <c r="L92" s="52" t="s">
        <v>381</v>
      </c>
    </row>
    <row r="93" spans="1:12" x14ac:dyDescent="0.25">
      <c r="A93" s="52" t="s">
        <v>3</v>
      </c>
      <c r="B93" s="53" t="s">
        <v>23</v>
      </c>
      <c r="C93" s="49" t="s">
        <v>393</v>
      </c>
      <c r="D93" s="52" t="s">
        <v>394</v>
      </c>
      <c r="E93" s="48" t="s">
        <v>395</v>
      </c>
      <c r="F93" s="40" t="s">
        <v>396</v>
      </c>
      <c r="G93" s="40" t="s">
        <v>397</v>
      </c>
      <c r="H93" s="48" t="s">
        <v>398</v>
      </c>
      <c r="I93" s="48" t="s">
        <v>401</v>
      </c>
      <c r="J93" s="48" t="s">
        <v>402</v>
      </c>
      <c r="K93" s="48" t="s">
        <v>420</v>
      </c>
      <c r="L93" s="52" t="s">
        <v>381</v>
      </c>
    </row>
    <row r="94" spans="1:12" x14ac:dyDescent="0.25">
      <c r="A94" s="52" t="s">
        <v>3</v>
      </c>
      <c r="B94" s="53" t="s">
        <v>25</v>
      </c>
      <c r="C94" s="49" t="s">
        <v>393</v>
      </c>
      <c r="D94" s="52" t="s">
        <v>394</v>
      </c>
      <c r="E94" s="48" t="s">
        <v>395</v>
      </c>
      <c r="F94" s="40" t="s">
        <v>396</v>
      </c>
      <c r="G94" s="40" t="s">
        <v>397</v>
      </c>
      <c r="H94" s="48" t="s">
        <v>398</v>
      </c>
      <c r="I94" s="48" t="s">
        <v>401</v>
      </c>
      <c r="J94" s="48" t="s">
        <v>402</v>
      </c>
      <c r="K94" s="48" t="s">
        <v>420</v>
      </c>
      <c r="L94" s="52" t="s">
        <v>381</v>
      </c>
    </row>
    <row r="95" spans="1:12" x14ac:dyDescent="0.25">
      <c r="A95" s="52" t="s">
        <v>305</v>
      </c>
      <c r="B95" s="53" t="s">
        <v>27</v>
      </c>
      <c r="C95" s="49" t="s">
        <v>393</v>
      </c>
      <c r="D95" s="52" t="s">
        <v>394</v>
      </c>
      <c r="E95" s="48" t="s">
        <v>395</v>
      </c>
      <c r="F95" s="40" t="s">
        <v>396</v>
      </c>
      <c r="G95" s="40" t="s">
        <v>397</v>
      </c>
      <c r="H95" s="48" t="s">
        <v>398</v>
      </c>
      <c r="I95" s="48" t="s">
        <v>401</v>
      </c>
      <c r="J95" s="48" t="s">
        <v>402</v>
      </c>
      <c r="K95" s="48" t="s">
        <v>420</v>
      </c>
      <c r="L95" s="52" t="s">
        <v>381</v>
      </c>
    </row>
    <row r="96" spans="1:12" x14ac:dyDescent="0.25">
      <c r="A96" s="52" t="s">
        <v>20</v>
      </c>
      <c r="B96" s="53" t="s">
        <v>21</v>
      </c>
      <c r="C96" s="49" t="s">
        <v>393</v>
      </c>
      <c r="D96" s="52" t="s">
        <v>394</v>
      </c>
      <c r="E96" s="48" t="s">
        <v>395</v>
      </c>
      <c r="F96" s="40" t="s">
        <v>396</v>
      </c>
      <c r="G96" s="40" t="s">
        <v>397</v>
      </c>
      <c r="H96" s="48" t="s">
        <v>398</v>
      </c>
      <c r="I96" s="48" t="s">
        <v>401</v>
      </c>
      <c r="J96" s="48" t="s">
        <v>402</v>
      </c>
      <c r="K96" s="48" t="s">
        <v>420</v>
      </c>
      <c r="L96" s="52" t="s">
        <v>381</v>
      </c>
    </row>
    <row r="97" spans="1:12" x14ac:dyDescent="0.25">
      <c r="A97" s="52" t="s">
        <v>10</v>
      </c>
      <c r="B97" s="53" t="s">
        <v>9</v>
      </c>
      <c r="C97" s="49" t="s">
        <v>393</v>
      </c>
      <c r="D97" s="52" t="s">
        <v>394</v>
      </c>
      <c r="E97" s="48" t="s">
        <v>395</v>
      </c>
      <c r="F97" s="40" t="s">
        <v>396</v>
      </c>
      <c r="G97" s="40" t="s">
        <v>397</v>
      </c>
      <c r="H97" s="48" t="s">
        <v>398</v>
      </c>
      <c r="I97" s="48" t="s">
        <v>401</v>
      </c>
      <c r="J97" s="48" t="s">
        <v>402</v>
      </c>
      <c r="K97" s="48" t="s">
        <v>420</v>
      </c>
      <c r="L97" s="52" t="s">
        <v>381</v>
      </c>
    </row>
  </sheetData>
  <autoFilter ref="A1:L1">
    <sortState ref="A2:L97">
      <sortCondition descending="1" ref="L1"/>
    </sortState>
  </autoFilter>
  <dataValidations count="3">
    <dataValidation type="list" allowBlank="1" showInputMessage="1" showErrorMessage="1" sqref="H2:H97">
      <formula1>Формат</formula1>
    </dataValidation>
    <dataValidation type="list" allowBlank="1" showInputMessage="1" showErrorMessage="1" sqref="J2:J97">
      <formula1>тип</formula1>
    </dataValidation>
    <dataValidation type="list" allowBlank="1" showInputMessage="1" showErrorMessage="1" sqref="I2:I97">
      <formula1>оборудование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C6" sqref="C6:D6"/>
    </sheetView>
  </sheetViews>
  <sheetFormatPr defaultRowHeight="15" x14ac:dyDescent="0.25"/>
  <cols>
    <col min="1" max="1" width="21.7109375" bestFit="1" customWidth="1"/>
    <col min="2" max="2" width="13.5703125" bestFit="1" customWidth="1"/>
    <col min="3" max="3" width="9.28515625" bestFit="1" customWidth="1"/>
    <col min="4" max="4" width="17.42578125" bestFit="1" customWidth="1"/>
    <col min="5" max="5" width="25.140625" bestFit="1" customWidth="1"/>
    <col min="6" max="6" width="15.7109375" bestFit="1" customWidth="1"/>
    <col min="7" max="7" width="18.28515625" customWidth="1"/>
    <col min="8" max="9" width="12.42578125" bestFit="1" customWidth="1"/>
    <col min="10" max="10" width="9" bestFit="1" customWidth="1"/>
    <col min="11" max="11" width="8.5703125" bestFit="1" customWidth="1"/>
    <col min="12" max="12" width="7" bestFit="1" customWidth="1"/>
    <col min="13" max="13" width="11.28515625" bestFit="1" customWidth="1"/>
  </cols>
  <sheetData>
    <row r="1" spans="1:13" s="5" customFormat="1" ht="25.5" x14ac:dyDescent="0.25">
      <c r="A1" s="2" t="s">
        <v>299</v>
      </c>
      <c r="B1" s="2" t="s">
        <v>0</v>
      </c>
      <c r="C1" s="3" t="s">
        <v>119</v>
      </c>
      <c r="D1" s="3" t="s">
        <v>176</v>
      </c>
      <c r="E1" s="4" t="s">
        <v>177</v>
      </c>
      <c r="F1" s="4" t="s">
        <v>155</v>
      </c>
      <c r="G1" s="4" t="s">
        <v>387</v>
      </c>
      <c r="H1" s="4" t="s">
        <v>373</v>
      </c>
      <c r="I1" s="4" t="s">
        <v>375</v>
      </c>
      <c r="J1" s="4" t="s">
        <v>374</v>
      </c>
      <c r="K1" s="4" t="s">
        <v>382</v>
      </c>
      <c r="L1" s="2" t="s">
        <v>1</v>
      </c>
      <c r="M1" s="4" t="s">
        <v>371</v>
      </c>
    </row>
    <row r="2" spans="1:13" s="15" customFormat="1" x14ac:dyDescent="0.25">
      <c r="A2" s="52" t="s">
        <v>3</v>
      </c>
      <c r="B2" s="52" t="s">
        <v>2</v>
      </c>
      <c r="C2" s="52" t="s">
        <v>362</v>
      </c>
      <c r="D2" s="52" t="s">
        <v>363</v>
      </c>
      <c r="E2" s="52" t="s">
        <v>364</v>
      </c>
      <c r="F2" s="43" t="s">
        <v>365</v>
      </c>
      <c r="G2" s="41"/>
      <c r="H2" s="47"/>
      <c r="I2" s="47"/>
      <c r="J2" s="47"/>
      <c r="K2" s="46"/>
      <c r="L2" s="52" t="s">
        <v>116</v>
      </c>
      <c r="M2" s="46" t="s">
        <v>372</v>
      </c>
    </row>
    <row r="3" spans="1:13" s="15" customFormat="1" x14ac:dyDescent="0.25">
      <c r="A3" s="52" t="s">
        <v>3</v>
      </c>
      <c r="B3" s="52" t="s">
        <v>2</v>
      </c>
      <c r="C3" s="52" t="s">
        <v>366</v>
      </c>
      <c r="D3" s="52" t="s">
        <v>367</v>
      </c>
      <c r="E3" s="52" t="s">
        <v>368</v>
      </c>
      <c r="F3" s="7" t="s">
        <v>369</v>
      </c>
      <c r="G3" s="12"/>
      <c r="H3" s="47"/>
      <c r="I3" s="47"/>
      <c r="J3" s="47"/>
      <c r="K3" s="46"/>
      <c r="L3" s="52" t="s">
        <v>116</v>
      </c>
      <c r="M3" s="46" t="s">
        <v>372</v>
      </c>
    </row>
    <row r="4" spans="1:13" s="15" customFormat="1" x14ac:dyDescent="0.25">
      <c r="A4" s="30" t="s">
        <v>3</v>
      </c>
      <c r="B4" s="29" t="s">
        <v>2</v>
      </c>
      <c r="C4" s="28" t="s">
        <v>362</v>
      </c>
      <c r="D4" s="30" t="s">
        <v>363</v>
      </c>
      <c r="E4" s="30" t="s">
        <v>364</v>
      </c>
      <c r="F4" s="27" t="s">
        <v>365</v>
      </c>
      <c r="G4" s="19"/>
      <c r="H4" s="47"/>
      <c r="I4" s="47"/>
      <c r="J4" s="47"/>
      <c r="K4" s="30"/>
      <c r="L4" s="52" t="s">
        <v>381</v>
      </c>
      <c r="M4" s="30" t="s">
        <v>372</v>
      </c>
    </row>
    <row r="5" spans="1:13" s="15" customFormat="1" x14ac:dyDescent="0.25">
      <c r="A5" s="26" t="s">
        <v>3</v>
      </c>
      <c r="B5" s="26" t="s">
        <v>2</v>
      </c>
      <c r="C5" s="25" t="s">
        <v>366</v>
      </c>
      <c r="D5" s="26" t="s">
        <v>367</v>
      </c>
      <c r="E5" s="26" t="s">
        <v>378</v>
      </c>
      <c r="F5" s="27" t="s">
        <v>369</v>
      </c>
      <c r="G5" s="12"/>
      <c r="H5" s="47"/>
      <c r="I5" s="47"/>
      <c r="J5" s="47"/>
      <c r="K5" s="26"/>
      <c r="L5" s="52" t="s">
        <v>381</v>
      </c>
      <c r="M5" s="26" t="s">
        <v>372</v>
      </c>
    </row>
  </sheetData>
  <autoFilter ref="A1:M1">
    <sortState ref="A2:M5">
      <sortCondition descending="1" ref="L1"/>
    </sortState>
  </autoFilter>
  <dataValidations count="3">
    <dataValidation type="list" allowBlank="1" showInputMessage="1" showErrorMessage="1" sqref="H2:H5">
      <formula1>Формат</formula1>
    </dataValidation>
    <dataValidation type="list" allowBlank="1" showInputMessage="1" showErrorMessage="1" sqref="J2:J5">
      <formula1>тип</formula1>
    </dataValidation>
    <dataValidation type="list" allowBlank="1" showInputMessage="1" showErrorMessage="1" sqref="I2:I5">
      <formula1>оборудование</formula1>
    </dataValidation>
  </dataValidations>
  <hyperlinks>
    <hyperlink ref="F2" r:id="rId1" display="mailto:info@alfa-ek.ru"/>
    <hyperlink ref="F4" r:id="rId2" display="mailto:info@alfa-ek.r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workbookViewId="0">
      <pane ySplit="1" topLeftCell="A122" activePane="bottomLeft" state="frozen"/>
      <selection activeCell="A2" sqref="A2:L83"/>
      <selection pane="bottomLeft" activeCell="A2" sqref="A2:L83"/>
    </sheetView>
  </sheetViews>
  <sheetFormatPr defaultColWidth="9.140625" defaultRowHeight="15" x14ac:dyDescent="0.25"/>
  <cols>
    <col min="1" max="1" width="8" style="107" customWidth="1"/>
    <col min="2" max="2" width="40.42578125" style="51" customWidth="1"/>
    <col min="3" max="4" width="22.28515625" style="51" customWidth="1"/>
    <col min="5" max="5" width="12" style="51" customWidth="1"/>
    <col min="6" max="6" width="7.5703125" style="51" bestFit="1" customWidth="1"/>
    <col min="7" max="7" width="25.7109375" style="51" customWidth="1"/>
    <col min="8" max="8" width="6.42578125" style="51" customWidth="1"/>
    <col min="9" max="9" width="20.85546875" style="108" customWidth="1"/>
    <col min="10" max="10" width="17.7109375" style="51" customWidth="1"/>
    <col min="11" max="11" width="14.42578125" style="51" customWidth="1"/>
    <col min="12" max="16384" width="9.140625" style="51"/>
  </cols>
  <sheetData>
    <row r="1" spans="1:10" s="59" customFormat="1" ht="22.5" customHeight="1" x14ac:dyDescent="0.2">
      <c r="A1" s="55" t="s">
        <v>423</v>
      </c>
      <c r="B1" s="56" t="s">
        <v>424</v>
      </c>
      <c r="C1" s="56" t="s">
        <v>0</v>
      </c>
      <c r="D1" s="56" t="s">
        <v>425</v>
      </c>
      <c r="E1" s="56" t="s">
        <v>1</v>
      </c>
      <c r="F1" s="56" t="s">
        <v>426</v>
      </c>
      <c r="G1" s="57" t="s">
        <v>427</v>
      </c>
      <c r="H1" s="57" t="s">
        <v>428</v>
      </c>
      <c r="I1" s="57" t="s">
        <v>429</v>
      </c>
      <c r="J1" s="58"/>
    </row>
    <row r="2" spans="1:10" x14ac:dyDescent="0.25">
      <c r="A2" s="60">
        <v>1</v>
      </c>
      <c r="B2" s="61" t="s">
        <v>430</v>
      </c>
      <c r="C2" s="61"/>
      <c r="D2" s="61"/>
      <c r="E2" s="61" t="s">
        <v>116</v>
      </c>
      <c r="F2" s="58"/>
      <c r="G2" s="58"/>
      <c r="H2" s="58"/>
      <c r="I2" s="62"/>
    </row>
    <row r="3" spans="1:10" x14ac:dyDescent="0.25">
      <c r="A3" s="60">
        <v>2</v>
      </c>
      <c r="B3" s="61" t="s">
        <v>431</v>
      </c>
      <c r="C3" s="61"/>
      <c r="D3" s="61"/>
      <c r="E3" s="61" t="s">
        <v>116</v>
      </c>
      <c r="F3" s="58"/>
      <c r="G3" s="58"/>
      <c r="H3" s="58"/>
      <c r="I3" s="62"/>
    </row>
    <row r="4" spans="1:10" x14ac:dyDescent="0.25">
      <c r="A4" s="60">
        <v>3</v>
      </c>
      <c r="B4" s="61" t="s">
        <v>432</v>
      </c>
      <c r="C4" s="61"/>
      <c r="D4" s="61"/>
      <c r="E4" s="61" t="s">
        <v>116</v>
      </c>
      <c r="F4" s="58"/>
      <c r="G4" s="58"/>
      <c r="H4" s="58"/>
      <c r="I4" s="62"/>
    </row>
    <row r="5" spans="1:10" x14ac:dyDescent="0.25">
      <c r="A5" s="60">
        <v>4</v>
      </c>
      <c r="B5" s="61" t="s">
        <v>433</v>
      </c>
      <c r="C5" s="61"/>
      <c r="D5" s="61"/>
      <c r="E5" s="61" t="s">
        <v>381</v>
      </c>
      <c r="F5" s="58"/>
      <c r="G5" s="58"/>
      <c r="H5" s="58"/>
      <c r="I5" s="62"/>
    </row>
    <row r="6" spans="1:10" x14ac:dyDescent="0.25">
      <c r="A6" s="60">
        <v>5</v>
      </c>
      <c r="B6" s="61" t="s">
        <v>434</v>
      </c>
      <c r="C6" s="61"/>
      <c r="D6" s="61"/>
      <c r="E6" s="61" t="s">
        <v>435</v>
      </c>
      <c r="F6" s="58"/>
      <c r="G6" s="58"/>
      <c r="H6" s="58"/>
      <c r="I6" s="62"/>
    </row>
    <row r="7" spans="1:10" x14ac:dyDescent="0.25">
      <c r="A7" s="60" t="s">
        <v>436</v>
      </c>
      <c r="B7" s="61" t="s">
        <v>437</v>
      </c>
      <c r="C7" s="61"/>
      <c r="D7" s="61"/>
      <c r="E7" s="61" t="s">
        <v>116</v>
      </c>
      <c r="F7" s="58" t="s">
        <v>438</v>
      </c>
      <c r="G7" s="58" t="s">
        <v>439</v>
      </c>
      <c r="H7" s="58"/>
      <c r="I7" s="62"/>
    </row>
    <row r="8" spans="1:10" x14ac:dyDescent="0.25">
      <c r="A8" s="60">
        <v>1023</v>
      </c>
      <c r="B8" s="61" t="s">
        <v>440</v>
      </c>
      <c r="C8" s="61"/>
      <c r="D8" s="61"/>
      <c r="E8" s="61" t="s">
        <v>116</v>
      </c>
      <c r="F8" s="58" t="s">
        <v>441</v>
      </c>
      <c r="G8" s="58" t="s">
        <v>2</v>
      </c>
      <c r="H8" s="58"/>
      <c r="I8" s="62"/>
    </row>
    <row r="9" spans="1:10" x14ac:dyDescent="0.25">
      <c r="A9" s="60">
        <v>6208</v>
      </c>
      <c r="B9" s="61" t="s">
        <v>442</v>
      </c>
      <c r="C9" s="63" t="s">
        <v>2</v>
      </c>
      <c r="D9" s="63" t="s">
        <v>3</v>
      </c>
      <c r="E9" s="63" t="s">
        <v>116</v>
      </c>
      <c r="F9" s="58" t="s">
        <v>443</v>
      </c>
      <c r="G9" s="58" t="s">
        <v>2</v>
      </c>
      <c r="H9" s="58"/>
      <c r="I9" s="62"/>
    </row>
    <row r="10" spans="1:10" x14ac:dyDescent="0.25">
      <c r="A10" s="64">
        <v>6209</v>
      </c>
      <c r="B10" s="65" t="s">
        <v>444</v>
      </c>
      <c r="C10" s="66" t="s">
        <v>2</v>
      </c>
      <c r="D10" s="66" t="s">
        <v>3</v>
      </c>
      <c r="E10" s="66" t="s">
        <v>116</v>
      </c>
      <c r="F10" s="67" t="s">
        <v>443</v>
      </c>
      <c r="G10" s="67" t="s">
        <v>2</v>
      </c>
      <c r="H10" s="67"/>
      <c r="I10" s="68" t="s">
        <v>445</v>
      </c>
    </row>
    <row r="11" spans="1:10" x14ac:dyDescent="0.25">
      <c r="A11" s="60">
        <v>6210</v>
      </c>
      <c r="B11" s="61" t="s">
        <v>446</v>
      </c>
      <c r="C11" s="63" t="s">
        <v>2</v>
      </c>
      <c r="D11" s="63" t="s">
        <v>3</v>
      </c>
      <c r="E11" s="63" t="s">
        <v>116</v>
      </c>
      <c r="F11" s="58" t="s">
        <v>443</v>
      </c>
      <c r="G11" s="58" t="s">
        <v>2</v>
      </c>
      <c r="H11" s="58"/>
      <c r="I11" s="62"/>
    </row>
    <row r="12" spans="1:10" x14ac:dyDescent="0.25">
      <c r="A12" s="60">
        <v>6213</v>
      </c>
      <c r="B12" s="61" t="s">
        <v>447</v>
      </c>
      <c r="C12" s="63" t="s">
        <v>2</v>
      </c>
      <c r="D12" s="63" t="s">
        <v>3</v>
      </c>
      <c r="E12" s="63" t="s">
        <v>116</v>
      </c>
      <c r="F12" s="58" t="s">
        <v>443</v>
      </c>
      <c r="G12" s="58" t="s">
        <v>2</v>
      </c>
      <c r="H12" s="58"/>
      <c r="I12" s="62"/>
    </row>
    <row r="13" spans="1:10" x14ac:dyDescent="0.25">
      <c r="A13" s="60">
        <v>6216</v>
      </c>
      <c r="B13" s="61" t="s">
        <v>448</v>
      </c>
      <c r="C13" s="63" t="s">
        <v>2</v>
      </c>
      <c r="D13" s="63" t="s">
        <v>3</v>
      </c>
      <c r="E13" s="63" t="s">
        <v>116</v>
      </c>
      <c r="F13" s="58" t="s">
        <v>443</v>
      </c>
      <c r="G13" s="58" t="s">
        <v>2</v>
      </c>
      <c r="H13" s="58"/>
      <c r="I13" s="62"/>
    </row>
    <row r="14" spans="1:10" x14ac:dyDescent="0.25">
      <c r="A14" s="60">
        <v>6217</v>
      </c>
      <c r="B14" s="61" t="s">
        <v>449</v>
      </c>
      <c r="C14" s="63" t="s">
        <v>2</v>
      </c>
      <c r="D14" s="63" t="s">
        <v>3</v>
      </c>
      <c r="E14" s="63" t="s">
        <v>116</v>
      </c>
      <c r="F14" s="58" t="s">
        <v>443</v>
      </c>
      <c r="G14" s="58" t="s">
        <v>2</v>
      </c>
      <c r="H14" s="58"/>
      <c r="I14" s="62"/>
    </row>
    <row r="15" spans="1:10" x14ac:dyDescent="0.25">
      <c r="A15" s="60">
        <v>6219</v>
      </c>
      <c r="B15" s="61" t="s">
        <v>450</v>
      </c>
      <c r="C15" s="63" t="s">
        <v>2</v>
      </c>
      <c r="D15" s="63" t="s">
        <v>3</v>
      </c>
      <c r="E15" s="63" t="s">
        <v>116</v>
      </c>
      <c r="F15" s="58" t="s">
        <v>443</v>
      </c>
      <c r="G15" s="58" t="s">
        <v>2</v>
      </c>
      <c r="H15" s="58"/>
      <c r="I15" s="62"/>
    </row>
    <row r="16" spans="1:10" x14ac:dyDescent="0.25">
      <c r="A16" s="60">
        <v>6220</v>
      </c>
      <c r="B16" s="61" t="s">
        <v>451</v>
      </c>
      <c r="C16" s="63" t="s">
        <v>2</v>
      </c>
      <c r="D16" s="63" t="s">
        <v>3</v>
      </c>
      <c r="E16" s="63" t="s">
        <v>116</v>
      </c>
      <c r="F16" s="58" t="s">
        <v>443</v>
      </c>
      <c r="G16" s="58" t="s">
        <v>2</v>
      </c>
      <c r="H16" s="58"/>
      <c r="I16" s="62"/>
    </row>
    <row r="17" spans="1:9" x14ac:dyDescent="0.25">
      <c r="A17" s="60">
        <v>6224</v>
      </c>
      <c r="B17" s="61" t="s">
        <v>452</v>
      </c>
      <c r="C17" s="63" t="s">
        <v>2</v>
      </c>
      <c r="D17" s="63" t="s">
        <v>3</v>
      </c>
      <c r="E17" s="63" t="s">
        <v>116</v>
      </c>
      <c r="F17" s="58" t="s">
        <v>443</v>
      </c>
      <c r="G17" s="58" t="s">
        <v>2</v>
      </c>
      <c r="H17" s="58"/>
      <c r="I17" s="62"/>
    </row>
    <row r="18" spans="1:9" x14ac:dyDescent="0.25">
      <c r="A18" s="64">
        <v>6226</v>
      </c>
      <c r="B18" s="65" t="s">
        <v>453</v>
      </c>
      <c r="C18" s="66" t="s">
        <v>2</v>
      </c>
      <c r="D18" s="66" t="s">
        <v>3</v>
      </c>
      <c r="E18" s="66" t="s">
        <v>116</v>
      </c>
      <c r="F18" s="67" t="s">
        <v>443</v>
      </c>
      <c r="G18" s="67" t="s">
        <v>2</v>
      </c>
      <c r="H18" s="67"/>
      <c r="I18" s="68" t="s">
        <v>445</v>
      </c>
    </row>
    <row r="19" spans="1:9" x14ac:dyDescent="0.25">
      <c r="A19" s="60">
        <v>6232</v>
      </c>
      <c r="B19" s="61" t="s">
        <v>454</v>
      </c>
      <c r="C19" s="63" t="s">
        <v>2</v>
      </c>
      <c r="D19" s="63" t="s">
        <v>3</v>
      </c>
      <c r="E19" s="63" t="s">
        <v>116</v>
      </c>
      <c r="F19" s="58" t="s">
        <v>443</v>
      </c>
      <c r="G19" s="58" t="s">
        <v>2</v>
      </c>
      <c r="H19" s="58"/>
      <c r="I19" s="62"/>
    </row>
    <row r="20" spans="1:9" x14ac:dyDescent="0.25">
      <c r="A20" s="64">
        <v>6233</v>
      </c>
      <c r="B20" s="65" t="s">
        <v>455</v>
      </c>
      <c r="C20" s="66" t="s">
        <v>2</v>
      </c>
      <c r="D20" s="66" t="s">
        <v>3</v>
      </c>
      <c r="E20" s="66" t="s">
        <v>116</v>
      </c>
      <c r="F20" s="67" t="s">
        <v>443</v>
      </c>
      <c r="G20" s="67" t="s">
        <v>2</v>
      </c>
      <c r="H20" s="67"/>
      <c r="I20" s="68" t="s">
        <v>445</v>
      </c>
    </row>
    <row r="21" spans="1:9" x14ac:dyDescent="0.25">
      <c r="A21" s="64">
        <v>6234</v>
      </c>
      <c r="B21" s="65" t="s">
        <v>456</v>
      </c>
      <c r="C21" s="66" t="s">
        <v>2</v>
      </c>
      <c r="D21" s="66" t="s">
        <v>3</v>
      </c>
      <c r="E21" s="66" t="s">
        <v>116</v>
      </c>
      <c r="F21" s="67" t="s">
        <v>443</v>
      </c>
      <c r="G21" s="67" t="s">
        <v>2</v>
      </c>
      <c r="H21" s="67"/>
      <c r="I21" s="68" t="s">
        <v>445</v>
      </c>
    </row>
    <row r="22" spans="1:9" x14ac:dyDescent="0.25">
      <c r="A22" s="60">
        <v>6239</v>
      </c>
      <c r="B22" s="61" t="s">
        <v>457</v>
      </c>
      <c r="C22" s="63" t="s">
        <v>2</v>
      </c>
      <c r="D22" s="63" t="s">
        <v>3</v>
      </c>
      <c r="E22" s="63" t="s">
        <v>116</v>
      </c>
      <c r="F22" s="58" t="s">
        <v>443</v>
      </c>
      <c r="G22" s="58" t="s">
        <v>2</v>
      </c>
      <c r="H22" s="58"/>
      <c r="I22" s="62"/>
    </row>
    <row r="23" spans="1:9" x14ac:dyDescent="0.25">
      <c r="A23" s="60">
        <v>6240</v>
      </c>
      <c r="B23" s="61" t="s">
        <v>458</v>
      </c>
      <c r="C23" s="63" t="s">
        <v>2</v>
      </c>
      <c r="D23" s="63" t="s">
        <v>3</v>
      </c>
      <c r="E23" s="63" t="s">
        <v>116</v>
      </c>
      <c r="F23" s="58" t="s">
        <v>443</v>
      </c>
      <c r="G23" s="58" t="s">
        <v>2</v>
      </c>
      <c r="H23" s="58"/>
      <c r="I23" s="62"/>
    </row>
    <row r="24" spans="1:9" x14ac:dyDescent="0.25">
      <c r="A24" s="64">
        <v>6241</v>
      </c>
      <c r="B24" s="65" t="s">
        <v>459</v>
      </c>
      <c r="C24" s="66" t="s">
        <v>2</v>
      </c>
      <c r="D24" s="66" t="s">
        <v>3</v>
      </c>
      <c r="E24" s="66" t="s">
        <v>116</v>
      </c>
      <c r="F24" s="67" t="s">
        <v>443</v>
      </c>
      <c r="G24" s="67" t="s">
        <v>2</v>
      </c>
      <c r="H24" s="67"/>
      <c r="I24" s="68" t="s">
        <v>445</v>
      </c>
    </row>
    <row r="25" spans="1:9" x14ac:dyDescent="0.25">
      <c r="A25" s="60">
        <v>6301</v>
      </c>
      <c r="B25" s="61" t="s">
        <v>460</v>
      </c>
      <c r="C25" s="63" t="s">
        <v>2</v>
      </c>
      <c r="D25" s="63" t="s">
        <v>3</v>
      </c>
      <c r="E25" s="63" t="s">
        <v>116</v>
      </c>
      <c r="F25" s="58" t="s">
        <v>443</v>
      </c>
      <c r="G25" s="58" t="s">
        <v>2</v>
      </c>
      <c r="H25" s="58"/>
      <c r="I25" s="62"/>
    </row>
    <row r="26" spans="1:9" x14ac:dyDescent="0.25">
      <c r="A26" s="60">
        <v>6302</v>
      </c>
      <c r="B26" s="61" t="s">
        <v>461</v>
      </c>
      <c r="C26" s="63" t="s">
        <v>2</v>
      </c>
      <c r="D26" s="63" t="s">
        <v>3</v>
      </c>
      <c r="E26" s="63" t="s">
        <v>116</v>
      </c>
      <c r="F26" s="58" t="s">
        <v>443</v>
      </c>
      <c r="G26" s="58" t="s">
        <v>2</v>
      </c>
      <c r="H26" s="58"/>
      <c r="I26" s="62"/>
    </row>
    <row r="27" spans="1:9" x14ac:dyDescent="0.25">
      <c r="A27" s="60">
        <v>6303</v>
      </c>
      <c r="B27" s="61" t="s">
        <v>462</v>
      </c>
      <c r="C27" s="63" t="s">
        <v>2</v>
      </c>
      <c r="D27" s="63" t="s">
        <v>3</v>
      </c>
      <c r="E27" s="63" t="s">
        <v>116</v>
      </c>
      <c r="F27" s="58" t="s">
        <v>443</v>
      </c>
      <c r="G27" s="58" t="s">
        <v>2</v>
      </c>
      <c r="H27" s="58"/>
      <c r="I27" s="62"/>
    </row>
    <row r="28" spans="1:9" x14ac:dyDescent="0.25">
      <c r="A28" s="64">
        <v>6304</v>
      </c>
      <c r="B28" s="65" t="s">
        <v>463</v>
      </c>
      <c r="C28" s="66" t="s">
        <v>2</v>
      </c>
      <c r="D28" s="66" t="s">
        <v>3</v>
      </c>
      <c r="E28" s="66" t="s">
        <v>116</v>
      </c>
      <c r="F28" s="67" t="s">
        <v>443</v>
      </c>
      <c r="G28" s="67" t="s">
        <v>2</v>
      </c>
      <c r="H28" s="67"/>
      <c r="I28" s="68" t="s">
        <v>445</v>
      </c>
    </row>
    <row r="29" spans="1:9" x14ac:dyDescent="0.25">
      <c r="A29" s="60">
        <v>6263</v>
      </c>
      <c r="B29" s="61" t="s">
        <v>464</v>
      </c>
      <c r="C29" s="63" t="s">
        <v>2</v>
      </c>
      <c r="D29" s="63" t="s">
        <v>3</v>
      </c>
      <c r="E29" s="63" t="s">
        <v>116</v>
      </c>
      <c r="F29" s="58" t="s">
        <v>443</v>
      </c>
      <c r="G29" s="58" t="s">
        <v>2</v>
      </c>
      <c r="H29" s="58"/>
      <c r="I29" s="62"/>
    </row>
    <row r="30" spans="1:9" x14ac:dyDescent="0.25">
      <c r="A30" s="60">
        <v>6269</v>
      </c>
      <c r="B30" s="61" t="s">
        <v>465</v>
      </c>
      <c r="C30" s="63" t="s">
        <v>2</v>
      </c>
      <c r="D30" s="63" t="s">
        <v>3</v>
      </c>
      <c r="E30" s="63" t="s">
        <v>116</v>
      </c>
      <c r="F30" s="58" t="s">
        <v>443</v>
      </c>
      <c r="G30" s="58" t="s">
        <v>2</v>
      </c>
      <c r="H30" s="58"/>
      <c r="I30" s="62"/>
    </row>
    <row r="31" spans="1:9" x14ac:dyDescent="0.25">
      <c r="A31" s="64">
        <v>9219</v>
      </c>
      <c r="B31" s="65" t="s">
        <v>466</v>
      </c>
      <c r="C31" s="66" t="s">
        <v>2</v>
      </c>
      <c r="D31" s="66" t="s">
        <v>3</v>
      </c>
      <c r="E31" s="66" t="s">
        <v>116</v>
      </c>
      <c r="F31" s="67" t="s">
        <v>443</v>
      </c>
      <c r="G31" s="67" t="s">
        <v>2</v>
      </c>
      <c r="H31" s="67"/>
      <c r="I31" s="68" t="s">
        <v>445</v>
      </c>
    </row>
    <row r="32" spans="1:9" x14ac:dyDescent="0.25">
      <c r="A32" s="60">
        <v>6428</v>
      </c>
      <c r="B32" s="61" t="s">
        <v>467</v>
      </c>
      <c r="C32" s="63" t="s">
        <v>28</v>
      </c>
      <c r="D32" s="63" t="s">
        <v>29</v>
      </c>
      <c r="E32" s="63" t="s">
        <v>116</v>
      </c>
      <c r="F32" s="58" t="s">
        <v>443</v>
      </c>
      <c r="G32" s="58" t="s">
        <v>468</v>
      </c>
      <c r="H32" s="58" t="s">
        <v>428</v>
      </c>
      <c r="I32" s="62"/>
    </row>
    <row r="33" spans="1:9" x14ac:dyDescent="0.25">
      <c r="A33" s="60">
        <v>6417</v>
      </c>
      <c r="B33" s="61" t="s">
        <v>469</v>
      </c>
      <c r="C33" s="63" t="s">
        <v>30</v>
      </c>
      <c r="D33" s="63" t="s">
        <v>31</v>
      </c>
      <c r="E33" s="63" t="s">
        <v>116</v>
      </c>
      <c r="F33" s="58" t="s">
        <v>443</v>
      </c>
      <c r="G33" s="58" t="s">
        <v>468</v>
      </c>
      <c r="H33" s="58" t="s">
        <v>428</v>
      </c>
      <c r="I33" s="62"/>
    </row>
    <row r="34" spans="1:9" x14ac:dyDescent="0.25">
      <c r="A34" s="60">
        <v>6472</v>
      </c>
      <c r="B34" s="61" t="s">
        <v>470</v>
      </c>
      <c r="C34" s="63" t="s">
        <v>32</v>
      </c>
      <c r="D34" s="63" t="s">
        <v>45</v>
      </c>
      <c r="E34" s="63" t="s">
        <v>116</v>
      </c>
      <c r="F34" s="58" t="s">
        <v>443</v>
      </c>
      <c r="G34" s="58" t="s">
        <v>468</v>
      </c>
      <c r="H34" s="58" t="s">
        <v>428</v>
      </c>
      <c r="I34" s="62"/>
    </row>
    <row r="35" spans="1:9" x14ac:dyDescent="0.25">
      <c r="A35" s="60">
        <v>6487</v>
      </c>
      <c r="B35" s="61" t="s">
        <v>471</v>
      </c>
      <c r="C35" s="63" t="s">
        <v>6</v>
      </c>
      <c r="D35" s="63" t="s">
        <v>472</v>
      </c>
      <c r="E35" s="63" t="s">
        <v>116</v>
      </c>
      <c r="F35" s="58" t="s">
        <v>443</v>
      </c>
      <c r="G35" s="58" t="s">
        <v>473</v>
      </c>
      <c r="H35" s="58" t="s">
        <v>428</v>
      </c>
      <c r="I35" s="62"/>
    </row>
    <row r="36" spans="1:9" x14ac:dyDescent="0.25">
      <c r="A36" s="60">
        <v>6440</v>
      </c>
      <c r="B36" s="61" t="s">
        <v>474</v>
      </c>
      <c r="C36" s="63" t="s">
        <v>7</v>
      </c>
      <c r="D36" s="63" t="s">
        <v>8</v>
      </c>
      <c r="E36" s="63" t="s">
        <v>116</v>
      </c>
      <c r="F36" s="58" t="s">
        <v>443</v>
      </c>
      <c r="G36" s="58" t="s">
        <v>475</v>
      </c>
      <c r="H36" s="58" t="s">
        <v>428</v>
      </c>
      <c r="I36" s="62"/>
    </row>
    <row r="37" spans="1:9" x14ac:dyDescent="0.25">
      <c r="A37" s="60">
        <v>6493</v>
      </c>
      <c r="B37" s="61" t="s">
        <v>476</v>
      </c>
      <c r="C37" s="63" t="s">
        <v>11</v>
      </c>
      <c r="D37" s="63" t="s">
        <v>12</v>
      </c>
      <c r="E37" s="63" t="s">
        <v>116</v>
      </c>
      <c r="F37" s="58" t="s">
        <v>443</v>
      </c>
      <c r="G37" s="58" t="s">
        <v>477</v>
      </c>
      <c r="H37" s="58" t="s">
        <v>428</v>
      </c>
      <c r="I37" s="62"/>
    </row>
    <row r="38" spans="1:9" x14ac:dyDescent="0.25">
      <c r="A38" s="60">
        <v>6112</v>
      </c>
      <c r="B38" s="61" t="s">
        <v>478</v>
      </c>
      <c r="C38" s="63" t="s">
        <v>14</v>
      </c>
      <c r="D38" s="63" t="s">
        <v>15</v>
      </c>
      <c r="E38" s="63" t="s">
        <v>116</v>
      </c>
      <c r="F38" s="58" t="s">
        <v>443</v>
      </c>
      <c r="G38" s="58" t="s">
        <v>475</v>
      </c>
      <c r="H38" s="58" t="s">
        <v>428</v>
      </c>
      <c r="I38" s="62"/>
    </row>
    <row r="39" spans="1:9" x14ac:dyDescent="0.25">
      <c r="A39" s="60">
        <v>6473</v>
      </c>
      <c r="B39" s="61" t="s">
        <v>479</v>
      </c>
      <c r="C39" s="63" t="s">
        <v>14</v>
      </c>
      <c r="D39" s="63" t="s">
        <v>15</v>
      </c>
      <c r="E39" s="63" t="s">
        <v>116</v>
      </c>
      <c r="F39" s="58" t="s">
        <v>443</v>
      </c>
      <c r="G39" s="58" t="s">
        <v>475</v>
      </c>
      <c r="H39" s="58" t="s">
        <v>428</v>
      </c>
      <c r="I39" s="62"/>
    </row>
    <row r="40" spans="1:9" x14ac:dyDescent="0.25">
      <c r="A40" s="60">
        <v>6482</v>
      </c>
      <c r="B40" s="61" t="s">
        <v>480</v>
      </c>
      <c r="C40" s="63" t="s">
        <v>34</v>
      </c>
      <c r="D40" s="63" t="s">
        <v>35</v>
      </c>
      <c r="E40" s="63" t="s">
        <v>116</v>
      </c>
      <c r="F40" s="58" t="s">
        <v>443</v>
      </c>
      <c r="G40" s="58" t="s">
        <v>473</v>
      </c>
      <c r="H40" s="58" t="s">
        <v>428</v>
      </c>
      <c r="I40" s="62"/>
    </row>
    <row r="41" spans="1:9" x14ac:dyDescent="0.25">
      <c r="A41" s="60">
        <v>6106</v>
      </c>
      <c r="B41" s="61" t="s">
        <v>481</v>
      </c>
      <c r="C41" s="63" t="s">
        <v>36</v>
      </c>
      <c r="D41" s="63" t="s">
        <v>37</v>
      </c>
      <c r="E41" s="63" t="s">
        <v>116</v>
      </c>
      <c r="F41" s="58" t="s">
        <v>443</v>
      </c>
      <c r="G41" s="58" t="s">
        <v>468</v>
      </c>
      <c r="H41" s="58" t="s">
        <v>428</v>
      </c>
      <c r="I41" s="62"/>
    </row>
    <row r="42" spans="1:9" x14ac:dyDescent="0.25">
      <c r="A42" s="60">
        <v>6412</v>
      </c>
      <c r="B42" s="61" t="s">
        <v>482</v>
      </c>
      <c r="C42" s="63" t="s">
        <v>36</v>
      </c>
      <c r="D42" s="63" t="s">
        <v>37</v>
      </c>
      <c r="E42" s="63" t="s">
        <v>116</v>
      </c>
      <c r="F42" s="58" t="s">
        <v>443</v>
      </c>
      <c r="G42" s="58" t="s">
        <v>468</v>
      </c>
      <c r="H42" s="58" t="s">
        <v>428</v>
      </c>
      <c r="I42" s="62"/>
    </row>
    <row r="43" spans="1:9" x14ac:dyDescent="0.25">
      <c r="A43" s="60">
        <v>6114</v>
      </c>
      <c r="B43" s="61" t="s">
        <v>483</v>
      </c>
      <c r="C43" s="63" t="s">
        <v>38</v>
      </c>
      <c r="D43" s="63" t="s">
        <v>39</v>
      </c>
      <c r="E43" s="63" t="s">
        <v>116</v>
      </c>
      <c r="F43" s="58" t="s">
        <v>443</v>
      </c>
      <c r="G43" s="58" t="s">
        <v>477</v>
      </c>
      <c r="H43" s="58" t="s">
        <v>428</v>
      </c>
      <c r="I43" s="62"/>
    </row>
    <row r="44" spans="1:9" x14ac:dyDescent="0.25">
      <c r="A44" s="60">
        <v>6255</v>
      </c>
      <c r="B44" s="61" t="s">
        <v>484</v>
      </c>
      <c r="C44" s="63" t="s">
        <v>16</v>
      </c>
      <c r="D44" s="63" t="s">
        <v>17</v>
      </c>
      <c r="E44" s="63" t="s">
        <v>116</v>
      </c>
      <c r="F44" s="58" t="s">
        <v>443</v>
      </c>
      <c r="G44" s="58" t="s">
        <v>485</v>
      </c>
      <c r="H44" s="58" t="s">
        <v>428</v>
      </c>
      <c r="I44" s="62"/>
    </row>
    <row r="45" spans="1:9" x14ac:dyDescent="0.25">
      <c r="A45" s="60">
        <v>6486</v>
      </c>
      <c r="B45" s="61" t="s">
        <v>486</v>
      </c>
      <c r="C45" s="63" t="s">
        <v>40</v>
      </c>
      <c r="D45" s="63" t="s">
        <v>41</v>
      </c>
      <c r="E45" s="63" t="s">
        <v>116</v>
      </c>
      <c r="F45" s="58" t="s">
        <v>443</v>
      </c>
      <c r="G45" s="58" t="s">
        <v>475</v>
      </c>
      <c r="H45" s="58" t="s">
        <v>428</v>
      </c>
      <c r="I45" s="62"/>
    </row>
    <row r="46" spans="1:9" x14ac:dyDescent="0.25">
      <c r="A46" s="60">
        <v>6105</v>
      </c>
      <c r="B46" s="61" t="s">
        <v>487</v>
      </c>
      <c r="C46" s="63" t="s">
        <v>42</v>
      </c>
      <c r="D46" s="63" t="s">
        <v>42</v>
      </c>
      <c r="E46" s="63" t="s">
        <v>116</v>
      </c>
      <c r="F46" s="58" t="s">
        <v>443</v>
      </c>
      <c r="G46" s="58" t="s">
        <v>475</v>
      </c>
      <c r="H46" s="58" t="s">
        <v>428</v>
      </c>
      <c r="I46" s="62"/>
    </row>
    <row r="47" spans="1:9" x14ac:dyDescent="0.25">
      <c r="A47" s="60">
        <v>6471</v>
      </c>
      <c r="B47" s="61" t="s">
        <v>488</v>
      </c>
      <c r="C47" s="63" t="s">
        <v>44</v>
      </c>
      <c r="D47" s="63" t="s">
        <v>45</v>
      </c>
      <c r="E47" s="63" t="s">
        <v>116</v>
      </c>
      <c r="F47" s="58" t="s">
        <v>443</v>
      </c>
      <c r="G47" s="58" t="s">
        <v>468</v>
      </c>
      <c r="H47" s="58" t="s">
        <v>428</v>
      </c>
      <c r="I47" s="62"/>
    </row>
    <row r="48" spans="1:9" x14ac:dyDescent="0.25">
      <c r="A48" s="60">
        <v>6253</v>
      </c>
      <c r="B48" s="61" t="s">
        <v>489</v>
      </c>
      <c r="C48" s="63" t="s">
        <v>19</v>
      </c>
      <c r="D48" s="63" t="s">
        <v>490</v>
      </c>
      <c r="E48" s="63" t="s">
        <v>116</v>
      </c>
      <c r="F48" s="58" t="s">
        <v>443</v>
      </c>
      <c r="G48" s="58" t="s">
        <v>485</v>
      </c>
      <c r="H48" s="58" t="s">
        <v>428</v>
      </c>
      <c r="I48" s="62"/>
    </row>
    <row r="49" spans="1:11" x14ac:dyDescent="0.25">
      <c r="A49" s="60">
        <v>6445</v>
      </c>
      <c r="B49" s="61" t="s">
        <v>491</v>
      </c>
      <c r="C49" s="63" t="s">
        <v>46</v>
      </c>
      <c r="D49" s="63" t="s">
        <v>47</v>
      </c>
      <c r="E49" s="63" t="s">
        <v>116</v>
      </c>
      <c r="F49" s="58" t="s">
        <v>443</v>
      </c>
      <c r="G49" s="58" t="s">
        <v>475</v>
      </c>
      <c r="H49" s="58" t="s">
        <v>428</v>
      </c>
      <c r="I49" s="62"/>
    </row>
    <row r="50" spans="1:11" x14ac:dyDescent="0.25">
      <c r="A50" s="60">
        <v>6115</v>
      </c>
      <c r="B50" s="61" t="s">
        <v>492</v>
      </c>
      <c r="C50" s="63" t="s">
        <v>48</v>
      </c>
      <c r="D50" s="63" t="s">
        <v>49</v>
      </c>
      <c r="E50" s="63" t="s">
        <v>116</v>
      </c>
      <c r="F50" s="58" t="s">
        <v>443</v>
      </c>
      <c r="G50" s="58" t="s">
        <v>473</v>
      </c>
      <c r="H50" s="58" t="s">
        <v>428</v>
      </c>
      <c r="I50" s="62"/>
    </row>
    <row r="51" spans="1:11" x14ac:dyDescent="0.25">
      <c r="A51" s="60">
        <v>6464</v>
      </c>
      <c r="B51" s="61" t="s">
        <v>493</v>
      </c>
      <c r="C51" s="63" t="s">
        <v>48</v>
      </c>
      <c r="D51" s="63" t="s">
        <v>49</v>
      </c>
      <c r="E51" s="63" t="s">
        <v>116</v>
      </c>
      <c r="F51" s="58" t="s">
        <v>443</v>
      </c>
      <c r="G51" s="58" t="s">
        <v>473</v>
      </c>
      <c r="H51" s="58" t="s">
        <v>428</v>
      </c>
      <c r="I51" s="62"/>
    </row>
    <row r="52" spans="1:11" x14ac:dyDescent="0.25">
      <c r="A52" s="60">
        <v>6483</v>
      </c>
      <c r="B52" s="61" t="s">
        <v>494</v>
      </c>
      <c r="C52" s="63" t="s">
        <v>48</v>
      </c>
      <c r="D52" s="63" t="s">
        <v>49</v>
      </c>
      <c r="E52" s="63" t="s">
        <v>116</v>
      </c>
      <c r="F52" s="58" t="s">
        <v>443</v>
      </c>
      <c r="G52" s="58" t="s">
        <v>473</v>
      </c>
      <c r="H52" s="58" t="s">
        <v>428</v>
      </c>
      <c r="I52" s="62"/>
    </row>
    <row r="53" spans="1:11" x14ac:dyDescent="0.25">
      <c r="A53" s="60">
        <v>6479</v>
      </c>
      <c r="B53" s="61" t="s">
        <v>495</v>
      </c>
      <c r="C53" s="63" t="s">
        <v>50</v>
      </c>
      <c r="D53" s="63" t="s">
        <v>51</v>
      </c>
      <c r="E53" s="63" t="s">
        <v>116</v>
      </c>
      <c r="F53" s="58" t="s">
        <v>443</v>
      </c>
      <c r="G53" s="58" t="s">
        <v>473</v>
      </c>
      <c r="H53" s="58" t="s">
        <v>428</v>
      </c>
      <c r="I53" s="62"/>
    </row>
    <row r="54" spans="1:11" x14ac:dyDescent="0.25">
      <c r="A54" s="60">
        <v>6463</v>
      </c>
      <c r="B54" s="61" t="s">
        <v>496</v>
      </c>
      <c r="C54" s="63" t="s">
        <v>52</v>
      </c>
      <c r="D54" s="63" t="s">
        <v>31</v>
      </c>
      <c r="E54" s="63" t="s">
        <v>116</v>
      </c>
      <c r="F54" s="58" t="s">
        <v>443</v>
      </c>
      <c r="G54" s="58" t="s">
        <v>468</v>
      </c>
      <c r="H54" s="58" t="s">
        <v>428</v>
      </c>
      <c r="I54" s="62"/>
    </row>
    <row r="55" spans="1:11" x14ac:dyDescent="0.25">
      <c r="A55" s="60">
        <v>6110</v>
      </c>
      <c r="B55" s="61" t="s">
        <v>497</v>
      </c>
      <c r="C55" s="63" t="s">
        <v>53</v>
      </c>
      <c r="D55" s="63" t="s">
        <v>54</v>
      </c>
      <c r="E55" s="63" t="s">
        <v>116</v>
      </c>
      <c r="F55" s="58" t="s">
        <v>443</v>
      </c>
      <c r="G55" s="58" t="s">
        <v>498</v>
      </c>
      <c r="H55" s="58" t="s">
        <v>428</v>
      </c>
      <c r="I55" s="62"/>
    </row>
    <row r="56" spans="1:11" x14ac:dyDescent="0.25">
      <c r="A56" s="60">
        <v>6410</v>
      </c>
      <c r="B56" s="61" t="s">
        <v>499</v>
      </c>
      <c r="C56" s="63" t="s">
        <v>53</v>
      </c>
      <c r="D56" s="63" t="s">
        <v>54</v>
      </c>
      <c r="E56" s="63" t="s">
        <v>116</v>
      </c>
      <c r="F56" s="58" t="s">
        <v>443</v>
      </c>
      <c r="G56" s="58" t="s">
        <v>498</v>
      </c>
      <c r="H56" s="58" t="s">
        <v>428</v>
      </c>
      <c r="I56" s="62"/>
    </row>
    <row r="57" spans="1:11" x14ac:dyDescent="0.25">
      <c r="A57" s="60">
        <v>6422</v>
      </c>
      <c r="B57" s="61" t="s">
        <v>500</v>
      </c>
      <c r="C57" s="63" t="s">
        <v>53</v>
      </c>
      <c r="D57" s="63" t="s">
        <v>54</v>
      </c>
      <c r="E57" s="63" t="s">
        <v>116</v>
      </c>
      <c r="F57" s="58" t="s">
        <v>443</v>
      </c>
      <c r="G57" s="58" t="s">
        <v>498</v>
      </c>
      <c r="H57" s="58" t="s">
        <v>428</v>
      </c>
      <c r="I57" s="62"/>
    </row>
    <row r="58" spans="1:11" x14ac:dyDescent="0.25">
      <c r="A58" s="60">
        <v>6460</v>
      </c>
      <c r="B58" s="61" t="s">
        <v>501</v>
      </c>
      <c r="C58" s="63" t="s">
        <v>53</v>
      </c>
      <c r="D58" s="63" t="s">
        <v>54</v>
      </c>
      <c r="E58" s="63" t="s">
        <v>116</v>
      </c>
      <c r="F58" s="58" t="s">
        <v>443</v>
      </c>
      <c r="G58" s="58" t="s">
        <v>498</v>
      </c>
      <c r="H58" s="58" t="s">
        <v>428</v>
      </c>
      <c r="I58" s="62"/>
    </row>
    <row r="59" spans="1:11" x14ac:dyDescent="0.25">
      <c r="A59" s="69">
        <v>6475</v>
      </c>
      <c r="B59" s="65" t="s">
        <v>502</v>
      </c>
      <c r="C59" s="70" t="s">
        <v>53</v>
      </c>
      <c r="D59" s="70" t="s">
        <v>54</v>
      </c>
      <c r="E59" s="66" t="s">
        <v>116</v>
      </c>
      <c r="F59" s="67" t="s">
        <v>443</v>
      </c>
      <c r="G59" s="67" t="s">
        <v>498</v>
      </c>
      <c r="H59" s="67" t="s">
        <v>428</v>
      </c>
      <c r="I59" s="68" t="s">
        <v>445</v>
      </c>
    </row>
    <row r="60" spans="1:11" x14ac:dyDescent="0.25">
      <c r="A60" s="71">
        <v>6485</v>
      </c>
      <c r="B60" s="61" t="s">
        <v>503</v>
      </c>
      <c r="C60" s="72" t="s">
        <v>115</v>
      </c>
      <c r="D60" s="72" t="s">
        <v>54</v>
      </c>
      <c r="E60" s="63" t="s">
        <v>116</v>
      </c>
      <c r="F60" s="58" t="s">
        <v>443</v>
      </c>
      <c r="G60" s="58" t="s">
        <v>498</v>
      </c>
      <c r="H60" s="58" t="s">
        <v>428</v>
      </c>
      <c r="I60" s="62"/>
    </row>
    <row r="61" spans="1:11" x14ac:dyDescent="0.25">
      <c r="A61" s="60">
        <v>6469</v>
      </c>
      <c r="B61" s="61" t="s">
        <v>504</v>
      </c>
      <c r="C61" s="63" t="s">
        <v>55</v>
      </c>
      <c r="D61" s="63" t="s">
        <v>56</v>
      </c>
      <c r="E61" s="63" t="s">
        <v>116</v>
      </c>
      <c r="F61" s="58" t="s">
        <v>443</v>
      </c>
      <c r="G61" s="58" t="s">
        <v>468</v>
      </c>
      <c r="H61" s="58" t="s">
        <v>428</v>
      </c>
      <c r="I61" s="62"/>
    </row>
    <row r="62" spans="1:11" x14ac:dyDescent="0.25">
      <c r="A62" s="60">
        <v>6116</v>
      </c>
      <c r="B62" s="61" t="s">
        <v>505</v>
      </c>
      <c r="C62" s="63" t="s">
        <v>57</v>
      </c>
      <c r="D62" s="63" t="s">
        <v>57</v>
      </c>
      <c r="E62" s="63" t="s">
        <v>116</v>
      </c>
      <c r="F62" s="58" t="s">
        <v>443</v>
      </c>
      <c r="G62" s="58" t="s">
        <v>475</v>
      </c>
      <c r="H62" s="58" t="s">
        <v>428</v>
      </c>
      <c r="I62" s="62"/>
    </row>
    <row r="63" spans="1:11" s="75" customFormat="1" x14ac:dyDescent="0.25">
      <c r="A63" s="73">
        <v>6904</v>
      </c>
      <c r="B63" s="61" t="s">
        <v>506</v>
      </c>
      <c r="C63" s="61" t="s">
        <v>57</v>
      </c>
      <c r="D63" s="63" t="s">
        <v>57</v>
      </c>
      <c r="E63" s="63" t="s">
        <v>116</v>
      </c>
      <c r="F63" s="58" t="s">
        <v>443</v>
      </c>
      <c r="G63" s="58" t="s">
        <v>475</v>
      </c>
      <c r="H63" s="58" t="s">
        <v>428</v>
      </c>
      <c r="I63" s="74"/>
      <c r="J63" s="51"/>
      <c r="K63" s="51"/>
    </row>
    <row r="64" spans="1:11" x14ac:dyDescent="0.25">
      <c r="A64" s="60">
        <v>6452</v>
      </c>
      <c r="B64" s="61" t="s">
        <v>507</v>
      </c>
      <c r="C64" s="63" t="s">
        <v>59</v>
      </c>
      <c r="D64" s="63" t="s">
        <v>60</v>
      </c>
      <c r="E64" s="63" t="s">
        <v>116</v>
      </c>
      <c r="F64" s="58" t="s">
        <v>443</v>
      </c>
      <c r="G64" s="58" t="s">
        <v>477</v>
      </c>
      <c r="H64" s="58" t="s">
        <v>428</v>
      </c>
      <c r="I64" s="62"/>
    </row>
    <row r="65" spans="1:9" x14ac:dyDescent="0.25">
      <c r="A65" s="60">
        <v>6442</v>
      </c>
      <c r="B65" s="61" t="s">
        <v>508</v>
      </c>
      <c r="C65" s="63" t="s">
        <v>61</v>
      </c>
      <c r="D65" s="63" t="s">
        <v>60</v>
      </c>
      <c r="E65" s="63" t="s">
        <v>116</v>
      </c>
      <c r="F65" s="58" t="s">
        <v>443</v>
      </c>
      <c r="G65" s="58" t="s">
        <v>477</v>
      </c>
      <c r="H65" s="58" t="s">
        <v>428</v>
      </c>
      <c r="I65" s="62"/>
    </row>
    <row r="66" spans="1:9" x14ac:dyDescent="0.25">
      <c r="A66" s="60">
        <v>6454</v>
      </c>
      <c r="B66" s="61" t="s">
        <v>509</v>
      </c>
      <c r="C66" s="63" t="s">
        <v>61</v>
      </c>
      <c r="D66" s="63" t="s">
        <v>60</v>
      </c>
      <c r="E66" s="63" t="s">
        <v>116</v>
      </c>
      <c r="F66" s="58" t="s">
        <v>443</v>
      </c>
      <c r="G66" s="58" t="s">
        <v>477</v>
      </c>
      <c r="H66" s="58" t="s">
        <v>428</v>
      </c>
      <c r="I66" s="62"/>
    </row>
    <row r="67" spans="1:9" x14ac:dyDescent="0.25">
      <c r="A67" s="60">
        <v>6264</v>
      </c>
      <c r="B67" s="61" t="s">
        <v>510</v>
      </c>
      <c r="C67" s="63" t="s">
        <v>26</v>
      </c>
      <c r="D67" s="63" t="s">
        <v>3</v>
      </c>
      <c r="E67" s="63" t="s">
        <v>116</v>
      </c>
      <c r="F67" s="58" t="s">
        <v>443</v>
      </c>
      <c r="G67" s="58" t="s">
        <v>498</v>
      </c>
      <c r="H67" s="58"/>
      <c r="I67" s="62"/>
    </row>
    <row r="68" spans="1:9" x14ac:dyDescent="0.25">
      <c r="A68" s="60">
        <v>6245</v>
      </c>
      <c r="B68" s="61" t="s">
        <v>511</v>
      </c>
      <c r="C68" s="63" t="s">
        <v>62</v>
      </c>
      <c r="D68" s="63" t="s">
        <v>3</v>
      </c>
      <c r="E68" s="63" t="s">
        <v>116</v>
      </c>
      <c r="F68" s="58" t="s">
        <v>443</v>
      </c>
      <c r="G68" s="58" t="s">
        <v>2</v>
      </c>
      <c r="H68" s="58"/>
      <c r="I68" s="62"/>
    </row>
    <row r="69" spans="1:9" x14ac:dyDescent="0.25">
      <c r="A69" s="60">
        <v>6204</v>
      </c>
      <c r="B69" s="61" t="s">
        <v>512</v>
      </c>
      <c r="C69" s="63" t="s">
        <v>22</v>
      </c>
      <c r="D69" s="63" t="s">
        <v>3</v>
      </c>
      <c r="E69" s="63" t="s">
        <v>116</v>
      </c>
      <c r="F69" s="58" t="s">
        <v>443</v>
      </c>
      <c r="G69" s="58" t="s">
        <v>2</v>
      </c>
      <c r="H69" s="58"/>
      <c r="I69" s="62"/>
    </row>
    <row r="70" spans="1:9" x14ac:dyDescent="0.25">
      <c r="A70" s="60">
        <v>6414</v>
      </c>
      <c r="B70" s="61" t="s">
        <v>513</v>
      </c>
      <c r="C70" s="63" t="s">
        <v>63</v>
      </c>
      <c r="D70" s="63" t="s">
        <v>3</v>
      </c>
      <c r="E70" s="63" t="s">
        <v>116</v>
      </c>
      <c r="F70" s="58" t="s">
        <v>443</v>
      </c>
      <c r="G70" s="58" t="s">
        <v>498</v>
      </c>
      <c r="H70" s="58"/>
      <c r="I70" s="62"/>
    </row>
    <row r="71" spans="1:9" x14ac:dyDescent="0.25">
      <c r="A71" s="60">
        <v>6237</v>
      </c>
      <c r="B71" s="61" t="s">
        <v>514</v>
      </c>
      <c r="C71" s="63" t="s">
        <v>13</v>
      </c>
      <c r="D71" s="63" t="s">
        <v>3</v>
      </c>
      <c r="E71" s="63" t="s">
        <v>116</v>
      </c>
      <c r="F71" s="58" t="s">
        <v>443</v>
      </c>
      <c r="G71" s="58" t="s">
        <v>498</v>
      </c>
      <c r="H71" s="58"/>
      <c r="I71" s="62"/>
    </row>
    <row r="72" spans="1:9" x14ac:dyDescent="0.25">
      <c r="A72" s="60">
        <v>6257</v>
      </c>
      <c r="B72" s="61" t="s">
        <v>515</v>
      </c>
      <c r="C72" s="63" t="s">
        <v>13</v>
      </c>
      <c r="D72" s="63" t="s">
        <v>3</v>
      </c>
      <c r="E72" s="63" t="s">
        <v>116</v>
      </c>
      <c r="F72" s="58" t="s">
        <v>443</v>
      </c>
      <c r="G72" s="58" t="s">
        <v>498</v>
      </c>
      <c r="H72" s="58"/>
      <c r="I72" s="62"/>
    </row>
    <row r="73" spans="1:9" x14ac:dyDescent="0.25">
      <c r="A73" s="60">
        <v>6205</v>
      </c>
      <c r="B73" s="61" t="s">
        <v>516</v>
      </c>
      <c r="C73" s="63" t="s">
        <v>64</v>
      </c>
      <c r="D73" s="63" t="s">
        <v>3</v>
      </c>
      <c r="E73" s="63" t="s">
        <v>116</v>
      </c>
      <c r="F73" s="58" t="s">
        <v>443</v>
      </c>
      <c r="G73" s="58" t="s">
        <v>498</v>
      </c>
      <c r="H73" s="58"/>
      <c r="I73" s="62"/>
    </row>
    <row r="74" spans="1:9" x14ac:dyDescent="0.25">
      <c r="A74" s="60">
        <v>6411</v>
      </c>
      <c r="B74" s="61" t="s">
        <v>517</v>
      </c>
      <c r="C74" s="63" t="s">
        <v>65</v>
      </c>
      <c r="D74" s="63" t="s">
        <v>3</v>
      </c>
      <c r="E74" s="63" t="s">
        <v>116</v>
      </c>
      <c r="F74" s="58" t="s">
        <v>443</v>
      </c>
      <c r="G74" s="58" t="s">
        <v>498</v>
      </c>
      <c r="H74" s="58"/>
      <c r="I74" s="62"/>
    </row>
    <row r="75" spans="1:9" x14ac:dyDescent="0.25">
      <c r="A75" s="60">
        <v>6254</v>
      </c>
      <c r="B75" s="61" t="s">
        <v>518</v>
      </c>
      <c r="C75" s="63" t="s">
        <v>66</v>
      </c>
      <c r="D75" s="63" t="s">
        <v>3</v>
      </c>
      <c r="E75" s="63" t="s">
        <v>116</v>
      </c>
      <c r="F75" s="58" t="s">
        <v>443</v>
      </c>
      <c r="G75" s="58" t="s">
        <v>498</v>
      </c>
      <c r="H75" s="58"/>
      <c r="I75" s="62"/>
    </row>
    <row r="76" spans="1:9" x14ac:dyDescent="0.25">
      <c r="A76" s="60">
        <v>6404</v>
      </c>
      <c r="B76" s="61" t="s">
        <v>519</v>
      </c>
      <c r="C76" s="63" t="s">
        <v>67</v>
      </c>
      <c r="D76" s="63" t="s">
        <v>3</v>
      </c>
      <c r="E76" s="63" t="s">
        <v>116</v>
      </c>
      <c r="F76" s="58" t="s">
        <v>443</v>
      </c>
      <c r="G76" s="58" t="s">
        <v>498</v>
      </c>
      <c r="H76" s="58"/>
      <c r="I76" s="62"/>
    </row>
    <row r="77" spans="1:9" x14ac:dyDescent="0.25">
      <c r="A77" s="60">
        <v>6201</v>
      </c>
      <c r="B77" s="61" t="s">
        <v>520</v>
      </c>
      <c r="C77" s="63" t="s">
        <v>68</v>
      </c>
      <c r="D77" s="63" t="s">
        <v>3</v>
      </c>
      <c r="E77" s="63" t="s">
        <v>116</v>
      </c>
      <c r="F77" s="58" t="s">
        <v>443</v>
      </c>
      <c r="G77" s="58" t="s">
        <v>498</v>
      </c>
      <c r="H77" s="58"/>
      <c r="I77" s="62"/>
    </row>
    <row r="78" spans="1:9" x14ac:dyDescent="0.25">
      <c r="A78" s="60">
        <v>6248</v>
      </c>
      <c r="B78" s="61" t="s">
        <v>521</v>
      </c>
      <c r="C78" s="63" t="s">
        <v>68</v>
      </c>
      <c r="D78" s="63" t="s">
        <v>3</v>
      </c>
      <c r="E78" s="63" t="s">
        <v>116</v>
      </c>
      <c r="F78" s="58" t="s">
        <v>443</v>
      </c>
      <c r="G78" s="58" t="s">
        <v>498</v>
      </c>
      <c r="H78" s="58"/>
      <c r="I78" s="62"/>
    </row>
    <row r="79" spans="1:9" x14ac:dyDescent="0.25">
      <c r="A79" s="64">
        <v>6305</v>
      </c>
      <c r="B79" s="65" t="s">
        <v>522</v>
      </c>
      <c r="C79" s="66" t="s">
        <v>68</v>
      </c>
      <c r="D79" s="66" t="s">
        <v>3</v>
      </c>
      <c r="E79" s="66" t="s">
        <v>116</v>
      </c>
      <c r="F79" s="67" t="s">
        <v>443</v>
      </c>
      <c r="G79" s="67" t="s">
        <v>498</v>
      </c>
      <c r="H79" s="67"/>
      <c r="I79" s="68" t="s">
        <v>445</v>
      </c>
    </row>
    <row r="80" spans="1:9" x14ac:dyDescent="0.25">
      <c r="A80" s="60">
        <v>6250</v>
      </c>
      <c r="B80" s="61" t="s">
        <v>523</v>
      </c>
      <c r="C80" s="63" t="s">
        <v>24</v>
      </c>
      <c r="D80" s="63" t="s">
        <v>3</v>
      </c>
      <c r="E80" s="63" t="s">
        <v>116</v>
      </c>
      <c r="F80" s="58" t="s">
        <v>443</v>
      </c>
      <c r="G80" s="58" t="s">
        <v>498</v>
      </c>
      <c r="H80" s="58"/>
      <c r="I80" s="62"/>
    </row>
    <row r="81" spans="1:9" x14ac:dyDescent="0.25">
      <c r="A81" s="60">
        <v>6102</v>
      </c>
      <c r="B81" s="61" t="s">
        <v>524</v>
      </c>
      <c r="C81" s="63" t="s">
        <v>69</v>
      </c>
      <c r="D81" s="63" t="s">
        <v>3</v>
      </c>
      <c r="E81" s="63" t="s">
        <v>116</v>
      </c>
      <c r="F81" s="58" t="s">
        <v>443</v>
      </c>
      <c r="G81" s="58" t="s">
        <v>498</v>
      </c>
      <c r="H81" s="58" t="s">
        <v>428</v>
      </c>
      <c r="I81" s="62"/>
    </row>
    <row r="82" spans="1:9" x14ac:dyDescent="0.25">
      <c r="A82" s="60">
        <v>6402</v>
      </c>
      <c r="B82" s="61" t="s">
        <v>525</v>
      </c>
      <c r="C82" s="63" t="s">
        <v>69</v>
      </c>
      <c r="D82" s="63" t="s">
        <v>3</v>
      </c>
      <c r="E82" s="63" t="s">
        <v>116</v>
      </c>
      <c r="F82" s="58" t="s">
        <v>443</v>
      </c>
      <c r="G82" s="58" t="s">
        <v>498</v>
      </c>
      <c r="H82" s="58" t="s">
        <v>428</v>
      </c>
      <c r="I82" s="62"/>
    </row>
    <row r="83" spans="1:9" x14ac:dyDescent="0.25">
      <c r="A83" s="60">
        <v>6246</v>
      </c>
      <c r="B83" s="61" t="s">
        <v>526</v>
      </c>
      <c r="C83" s="63" t="s">
        <v>23</v>
      </c>
      <c r="D83" s="63" t="s">
        <v>3</v>
      </c>
      <c r="E83" s="63" t="s">
        <v>116</v>
      </c>
      <c r="F83" s="58" t="s">
        <v>443</v>
      </c>
      <c r="G83" s="58" t="s">
        <v>498</v>
      </c>
      <c r="H83" s="58"/>
      <c r="I83" s="62"/>
    </row>
    <row r="84" spans="1:9" x14ac:dyDescent="0.25">
      <c r="A84" s="60">
        <v>6212</v>
      </c>
      <c r="B84" s="61" t="s">
        <v>527</v>
      </c>
      <c r="C84" s="63" t="s">
        <v>70</v>
      </c>
      <c r="D84" s="63" t="s">
        <v>3</v>
      </c>
      <c r="E84" s="63" t="s">
        <v>116</v>
      </c>
      <c r="F84" s="58" t="s">
        <v>443</v>
      </c>
      <c r="G84" s="58" t="s">
        <v>498</v>
      </c>
      <c r="H84" s="58"/>
      <c r="I84" s="62"/>
    </row>
    <row r="85" spans="1:9" x14ac:dyDescent="0.25">
      <c r="A85" s="60">
        <v>6104</v>
      </c>
      <c r="B85" s="61" t="s">
        <v>528</v>
      </c>
      <c r="C85" s="63" t="s">
        <v>25</v>
      </c>
      <c r="D85" s="63" t="s">
        <v>3</v>
      </c>
      <c r="E85" s="63" t="s">
        <v>116</v>
      </c>
      <c r="F85" s="58" t="s">
        <v>443</v>
      </c>
      <c r="G85" s="58" t="s">
        <v>498</v>
      </c>
      <c r="H85" s="58"/>
      <c r="I85" s="62"/>
    </row>
    <row r="86" spans="1:9" x14ac:dyDescent="0.25">
      <c r="A86" s="60">
        <v>6242</v>
      </c>
      <c r="B86" s="61" t="s">
        <v>529</v>
      </c>
      <c r="C86" s="63" t="s">
        <v>71</v>
      </c>
      <c r="D86" s="63" t="s">
        <v>3</v>
      </c>
      <c r="E86" s="63" t="s">
        <v>116</v>
      </c>
      <c r="F86" s="58" t="s">
        <v>443</v>
      </c>
      <c r="G86" s="58" t="s">
        <v>2</v>
      </c>
      <c r="H86" s="58"/>
      <c r="I86" s="62"/>
    </row>
    <row r="87" spans="1:9" x14ac:dyDescent="0.25">
      <c r="A87" s="60">
        <v>6222</v>
      </c>
      <c r="B87" s="61" t="s">
        <v>530</v>
      </c>
      <c r="C87" s="63" t="s">
        <v>72</v>
      </c>
      <c r="D87" s="63" t="s">
        <v>3</v>
      </c>
      <c r="E87" s="63" t="s">
        <v>116</v>
      </c>
      <c r="F87" s="58" t="s">
        <v>443</v>
      </c>
      <c r="G87" s="58" t="s">
        <v>498</v>
      </c>
      <c r="H87" s="58"/>
      <c r="I87" s="62"/>
    </row>
    <row r="88" spans="1:9" x14ac:dyDescent="0.25">
      <c r="A88" s="60">
        <v>6231</v>
      </c>
      <c r="B88" s="61" t="s">
        <v>531</v>
      </c>
      <c r="C88" s="63" t="s">
        <v>73</v>
      </c>
      <c r="D88" s="63" t="s">
        <v>3</v>
      </c>
      <c r="E88" s="63" t="s">
        <v>116</v>
      </c>
      <c r="F88" s="58" t="s">
        <v>443</v>
      </c>
      <c r="G88" s="58" t="s">
        <v>498</v>
      </c>
      <c r="H88" s="58" t="s">
        <v>428</v>
      </c>
      <c r="I88" s="62"/>
    </row>
    <row r="89" spans="1:9" x14ac:dyDescent="0.25">
      <c r="A89" s="60">
        <v>6470</v>
      </c>
      <c r="B89" s="61" t="s">
        <v>532</v>
      </c>
      <c r="C89" s="63" t="s">
        <v>74</v>
      </c>
      <c r="D89" s="63" t="s">
        <v>56</v>
      </c>
      <c r="E89" s="63" t="s">
        <v>116</v>
      </c>
      <c r="F89" s="58" t="s">
        <v>443</v>
      </c>
      <c r="G89" s="58" t="s">
        <v>468</v>
      </c>
      <c r="H89" s="58" t="s">
        <v>428</v>
      </c>
      <c r="I89" s="62"/>
    </row>
    <row r="90" spans="1:9" x14ac:dyDescent="0.25">
      <c r="A90" s="60">
        <v>6478</v>
      </c>
      <c r="B90" s="61" t="s">
        <v>533</v>
      </c>
      <c r="C90" s="63" t="s">
        <v>75</v>
      </c>
      <c r="D90" s="63" t="s">
        <v>76</v>
      </c>
      <c r="E90" s="63" t="s">
        <v>116</v>
      </c>
      <c r="F90" s="58" t="s">
        <v>443</v>
      </c>
      <c r="G90" s="58" t="s">
        <v>473</v>
      </c>
      <c r="H90" s="58" t="s">
        <v>428</v>
      </c>
      <c r="I90" s="62"/>
    </row>
    <row r="91" spans="1:9" x14ac:dyDescent="0.25">
      <c r="A91" s="60">
        <v>6261</v>
      </c>
      <c r="B91" s="61" t="s">
        <v>534</v>
      </c>
      <c r="C91" s="63" t="s">
        <v>21</v>
      </c>
      <c r="D91" s="63" t="s">
        <v>20</v>
      </c>
      <c r="E91" s="63" t="s">
        <v>116</v>
      </c>
      <c r="F91" s="58" t="s">
        <v>443</v>
      </c>
      <c r="G91" s="58" t="s">
        <v>485</v>
      </c>
      <c r="H91" s="58" t="s">
        <v>428</v>
      </c>
      <c r="I91" s="62"/>
    </row>
    <row r="92" spans="1:9" x14ac:dyDescent="0.25">
      <c r="A92" s="60">
        <v>6480</v>
      </c>
      <c r="B92" s="61" t="s">
        <v>535</v>
      </c>
      <c r="C92" s="63" t="s">
        <v>77</v>
      </c>
      <c r="D92" s="63" t="s">
        <v>78</v>
      </c>
      <c r="E92" s="63" t="s">
        <v>116</v>
      </c>
      <c r="F92" s="58" t="s">
        <v>443</v>
      </c>
      <c r="G92" s="58" t="s">
        <v>468</v>
      </c>
      <c r="H92" s="58" t="s">
        <v>428</v>
      </c>
      <c r="I92" s="62"/>
    </row>
    <row r="93" spans="1:9" x14ac:dyDescent="0.25">
      <c r="A93" s="60">
        <v>6453</v>
      </c>
      <c r="B93" s="61" t="s">
        <v>536</v>
      </c>
      <c r="C93" s="63" t="s">
        <v>79</v>
      </c>
      <c r="D93" s="63" t="s">
        <v>33</v>
      </c>
      <c r="E93" s="63" t="s">
        <v>116</v>
      </c>
      <c r="F93" s="58" t="s">
        <v>443</v>
      </c>
      <c r="G93" s="58" t="s">
        <v>468</v>
      </c>
      <c r="H93" s="58" t="s">
        <v>428</v>
      </c>
      <c r="I93" s="62"/>
    </row>
    <row r="94" spans="1:9" x14ac:dyDescent="0.25">
      <c r="A94" s="60">
        <v>6418</v>
      </c>
      <c r="B94" s="61" t="s">
        <v>537</v>
      </c>
      <c r="C94" s="63" t="s">
        <v>80</v>
      </c>
      <c r="D94" s="63" t="s">
        <v>33</v>
      </c>
      <c r="E94" s="63" t="s">
        <v>116</v>
      </c>
      <c r="F94" s="58" t="s">
        <v>443</v>
      </c>
      <c r="G94" s="58" t="s">
        <v>468</v>
      </c>
      <c r="H94" s="58" t="s">
        <v>428</v>
      </c>
      <c r="I94" s="62"/>
    </row>
    <row r="95" spans="1:9" x14ac:dyDescent="0.25">
      <c r="A95" s="60">
        <v>6109</v>
      </c>
      <c r="B95" s="61" t="s">
        <v>538</v>
      </c>
      <c r="C95" s="63" t="s">
        <v>359</v>
      </c>
      <c r="D95" s="63" t="s">
        <v>33</v>
      </c>
      <c r="E95" s="63" t="s">
        <v>116</v>
      </c>
      <c r="F95" s="58" t="s">
        <v>443</v>
      </c>
      <c r="G95" s="58" t="s">
        <v>468</v>
      </c>
      <c r="H95" s="58" t="s">
        <v>428</v>
      </c>
      <c r="I95" s="62"/>
    </row>
    <row r="96" spans="1:9" x14ac:dyDescent="0.25">
      <c r="A96" s="60">
        <v>6413</v>
      </c>
      <c r="B96" s="61" t="s">
        <v>539</v>
      </c>
      <c r="C96" s="63" t="s">
        <v>359</v>
      </c>
      <c r="D96" s="63" t="s">
        <v>33</v>
      </c>
      <c r="E96" s="63" t="s">
        <v>116</v>
      </c>
      <c r="F96" s="58" t="s">
        <v>443</v>
      </c>
      <c r="G96" s="58" t="s">
        <v>468</v>
      </c>
      <c r="H96" s="58" t="s">
        <v>428</v>
      </c>
      <c r="I96" s="62"/>
    </row>
    <row r="97" spans="1:9" x14ac:dyDescent="0.25">
      <c r="A97" s="60">
        <v>6429</v>
      </c>
      <c r="B97" s="61" t="s">
        <v>540</v>
      </c>
      <c r="C97" s="63" t="s">
        <v>359</v>
      </c>
      <c r="D97" s="63" t="s">
        <v>33</v>
      </c>
      <c r="E97" s="63" t="s">
        <v>116</v>
      </c>
      <c r="F97" s="58" t="s">
        <v>443</v>
      </c>
      <c r="G97" s="58" t="s">
        <v>468</v>
      </c>
      <c r="H97" s="58" t="s">
        <v>428</v>
      </c>
      <c r="I97" s="62"/>
    </row>
    <row r="98" spans="1:9" x14ac:dyDescent="0.25">
      <c r="A98" s="60">
        <v>6431</v>
      </c>
      <c r="B98" s="61" t="s">
        <v>541</v>
      </c>
      <c r="C98" s="63" t="s">
        <v>359</v>
      </c>
      <c r="D98" s="63" t="s">
        <v>33</v>
      </c>
      <c r="E98" s="63" t="s">
        <v>116</v>
      </c>
      <c r="F98" s="58" t="s">
        <v>443</v>
      </c>
      <c r="G98" s="58" t="s">
        <v>468</v>
      </c>
      <c r="H98" s="58" t="s">
        <v>428</v>
      </c>
      <c r="I98" s="62"/>
    </row>
    <row r="99" spans="1:9" x14ac:dyDescent="0.25">
      <c r="A99" s="64">
        <v>6497</v>
      </c>
      <c r="B99" s="65" t="s">
        <v>542</v>
      </c>
      <c r="C99" s="66" t="s">
        <v>359</v>
      </c>
      <c r="D99" s="66" t="s">
        <v>33</v>
      </c>
      <c r="E99" s="66" t="s">
        <v>116</v>
      </c>
      <c r="F99" s="67" t="s">
        <v>443</v>
      </c>
      <c r="G99" s="67" t="s">
        <v>468</v>
      </c>
      <c r="H99" s="67" t="s">
        <v>428</v>
      </c>
      <c r="I99" s="68" t="s">
        <v>445</v>
      </c>
    </row>
    <row r="100" spans="1:9" x14ac:dyDescent="0.25">
      <c r="A100" s="60">
        <v>6488</v>
      </c>
      <c r="B100" s="61" t="s">
        <v>543</v>
      </c>
      <c r="C100" s="63" t="s">
        <v>359</v>
      </c>
      <c r="D100" s="63" t="s">
        <v>33</v>
      </c>
      <c r="E100" s="63" t="s">
        <v>116</v>
      </c>
      <c r="F100" s="58" t="s">
        <v>443</v>
      </c>
      <c r="G100" s="58" t="s">
        <v>468</v>
      </c>
      <c r="H100" s="58" t="s">
        <v>428</v>
      </c>
      <c r="I100" s="62"/>
    </row>
    <row r="101" spans="1:9" x14ac:dyDescent="0.25">
      <c r="A101" s="60">
        <v>6490</v>
      </c>
      <c r="B101" s="61" t="s">
        <v>544</v>
      </c>
      <c r="C101" s="63" t="s">
        <v>81</v>
      </c>
      <c r="D101" s="63" t="s">
        <v>82</v>
      </c>
      <c r="E101" s="63" t="s">
        <v>116</v>
      </c>
      <c r="F101" s="58" t="s">
        <v>443</v>
      </c>
      <c r="G101" s="58" t="s">
        <v>468</v>
      </c>
      <c r="H101" s="58" t="s">
        <v>428</v>
      </c>
      <c r="I101" s="62"/>
    </row>
    <row r="102" spans="1:9" x14ac:dyDescent="0.25">
      <c r="A102" s="60">
        <v>6409</v>
      </c>
      <c r="B102" s="61" t="s">
        <v>545</v>
      </c>
      <c r="C102" s="63" t="s">
        <v>83</v>
      </c>
      <c r="D102" s="63" t="s">
        <v>10</v>
      </c>
      <c r="E102" s="63" t="s">
        <v>116</v>
      </c>
      <c r="F102" s="58" t="s">
        <v>443</v>
      </c>
      <c r="G102" s="58" t="s">
        <v>546</v>
      </c>
      <c r="H102" s="58" t="s">
        <v>428</v>
      </c>
      <c r="I102" s="62"/>
    </row>
    <row r="103" spans="1:9" x14ac:dyDescent="0.25">
      <c r="A103" s="60">
        <v>6405</v>
      </c>
      <c r="B103" s="61" t="s">
        <v>547</v>
      </c>
      <c r="C103" s="63" t="s">
        <v>84</v>
      </c>
      <c r="D103" s="63" t="s">
        <v>10</v>
      </c>
      <c r="E103" s="63" t="s">
        <v>116</v>
      </c>
      <c r="F103" s="58" t="s">
        <v>443</v>
      </c>
      <c r="G103" s="58" t="s">
        <v>546</v>
      </c>
      <c r="H103" s="58"/>
      <c r="I103" s="62"/>
    </row>
    <row r="104" spans="1:9" x14ac:dyDescent="0.25">
      <c r="A104" s="60">
        <v>6427</v>
      </c>
      <c r="B104" s="61" t="s">
        <v>548</v>
      </c>
      <c r="C104" s="63" t="s">
        <v>18</v>
      </c>
      <c r="D104" s="63" t="s">
        <v>10</v>
      </c>
      <c r="E104" s="63" t="s">
        <v>116</v>
      </c>
      <c r="F104" s="58" t="s">
        <v>443</v>
      </c>
      <c r="G104" s="58" t="s">
        <v>546</v>
      </c>
      <c r="H104" s="58" t="s">
        <v>428</v>
      </c>
      <c r="I104" s="62"/>
    </row>
    <row r="105" spans="1:9" x14ac:dyDescent="0.25">
      <c r="A105" s="60">
        <v>6474</v>
      </c>
      <c r="B105" s="61" t="s">
        <v>549</v>
      </c>
      <c r="C105" s="63" t="s">
        <v>85</v>
      </c>
      <c r="D105" s="63" t="s">
        <v>10</v>
      </c>
      <c r="E105" s="63" t="s">
        <v>116</v>
      </c>
      <c r="F105" s="58" t="s">
        <v>443</v>
      </c>
      <c r="G105" s="58" t="s">
        <v>546</v>
      </c>
      <c r="H105" s="58"/>
      <c r="I105" s="62"/>
    </row>
    <row r="106" spans="1:9" x14ac:dyDescent="0.25">
      <c r="A106" s="60">
        <v>6103</v>
      </c>
      <c r="B106" s="61" t="s">
        <v>550</v>
      </c>
      <c r="C106" s="63" t="s">
        <v>86</v>
      </c>
      <c r="D106" s="63" t="s">
        <v>10</v>
      </c>
      <c r="E106" s="63" t="s">
        <v>116</v>
      </c>
      <c r="F106" s="58" t="s">
        <v>443</v>
      </c>
      <c r="G106" s="58" t="s">
        <v>546</v>
      </c>
      <c r="H106" s="58" t="s">
        <v>428</v>
      </c>
      <c r="I106" s="62"/>
    </row>
    <row r="107" spans="1:9" x14ac:dyDescent="0.25">
      <c r="A107" s="60">
        <v>6421</v>
      </c>
      <c r="B107" s="61" t="s">
        <v>551</v>
      </c>
      <c r="C107" s="63" t="s">
        <v>87</v>
      </c>
      <c r="D107" s="63" t="s">
        <v>10</v>
      </c>
      <c r="E107" s="63" t="s">
        <v>116</v>
      </c>
      <c r="F107" s="58" t="s">
        <v>443</v>
      </c>
      <c r="G107" s="58" t="s">
        <v>546</v>
      </c>
      <c r="H107" s="58" t="s">
        <v>428</v>
      </c>
      <c r="I107" s="62"/>
    </row>
    <row r="108" spans="1:9" x14ac:dyDescent="0.25">
      <c r="A108" s="60">
        <v>6107</v>
      </c>
      <c r="B108" s="61" t="s">
        <v>552</v>
      </c>
      <c r="C108" s="63" t="s">
        <v>9</v>
      </c>
      <c r="D108" s="63" t="s">
        <v>10</v>
      </c>
      <c r="E108" s="63" t="s">
        <v>116</v>
      </c>
      <c r="F108" s="58" t="s">
        <v>443</v>
      </c>
      <c r="G108" s="58" t="s">
        <v>546</v>
      </c>
      <c r="H108" s="58"/>
      <c r="I108" s="62"/>
    </row>
    <row r="109" spans="1:9" x14ac:dyDescent="0.25">
      <c r="A109" s="60">
        <v>6401</v>
      </c>
      <c r="B109" s="61" t="s">
        <v>553</v>
      </c>
      <c r="C109" s="63" t="s">
        <v>9</v>
      </c>
      <c r="D109" s="63" t="s">
        <v>10</v>
      </c>
      <c r="E109" s="63" t="s">
        <v>116</v>
      </c>
      <c r="F109" s="58" t="s">
        <v>443</v>
      </c>
      <c r="G109" s="58" t="s">
        <v>546</v>
      </c>
      <c r="H109" s="58"/>
      <c r="I109" s="62"/>
    </row>
    <row r="110" spans="1:9" x14ac:dyDescent="0.25">
      <c r="A110" s="60">
        <v>6403</v>
      </c>
      <c r="B110" s="61" t="s">
        <v>554</v>
      </c>
      <c r="C110" s="63" t="s">
        <v>9</v>
      </c>
      <c r="D110" s="63" t="s">
        <v>10</v>
      </c>
      <c r="E110" s="63" t="s">
        <v>116</v>
      </c>
      <c r="F110" s="58" t="s">
        <v>443</v>
      </c>
      <c r="G110" s="58" t="s">
        <v>546</v>
      </c>
      <c r="H110" s="58"/>
      <c r="I110" s="62"/>
    </row>
    <row r="111" spans="1:9" x14ac:dyDescent="0.25">
      <c r="A111" s="60">
        <v>6406</v>
      </c>
      <c r="B111" s="61" t="s">
        <v>555</v>
      </c>
      <c r="C111" s="63" t="s">
        <v>9</v>
      </c>
      <c r="D111" s="63" t="s">
        <v>10</v>
      </c>
      <c r="E111" s="63" t="s">
        <v>116</v>
      </c>
      <c r="F111" s="58" t="s">
        <v>443</v>
      </c>
      <c r="G111" s="58" t="s">
        <v>546</v>
      </c>
      <c r="H111" s="58"/>
      <c r="I111" s="62"/>
    </row>
    <row r="112" spans="1:9" ht="26.25" x14ac:dyDescent="0.25">
      <c r="A112" s="60">
        <v>6408</v>
      </c>
      <c r="B112" s="61" t="s">
        <v>556</v>
      </c>
      <c r="C112" s="63" t="s">
        <v>9</v>
      </c>
      <c r="D112" s="63" t="s">
        <v>10</v>
      </c>
      <c r="E112" s="63" t="s">
        <v>116</v>
      </c>
      <c r="F112" s="58" t="s">
        <v>443</v>
      </c>
      <c r="G112" s="58" t="s">
        <v>546</v>
      </c>
      <c r="H112" s="58"/>
      <c r="I112" s="62"/>
    </row>
    <row r="113" spans="1:11" x14ac:dyDescent="0.25">
      <c r="A113" s="60">
        <v>6416</v>
      </c>
      <c r="B113" s="61" t="s">
        <v>557</v>
      </c>
      <c r="C113" s="63" t="s">
        <v>9</v>
      </c>
      <c r="D113" s="63" t="s">
        <v>10</v>
      </c>
      <c r="E113" s="63" t="s">
        <v>116</v>
      </c>
      <c r="F113" s="58" t="s">
        <v>443</v>
      </c>
      <c r="G113" s="58" t="s">
        <v>546</v>
      </c>
      <c r="H113" s="58"/>
      <c r="I113" s="62"/>
    </row>
    <row r="114" spans="1:11" x14ac:dyDescent="0.25">
      <c r="A114" s="64">
        <v>6457</v>
      </c>
      <c r="B114" s="65" t="s">
        <v>558</v>
      </c>
      <c r="C114" s="66" t="s">
        <v>28</v>
      </c>
      <c r="D114" s="66" t="s">
        <v>29</v>
      </c>
      <c r="E114" s="66" t="s">
        <v>116</v>
      </c>
      <c r="F114" s="67" t="s">
        <v>443</v>
      </c>
      <c r="G114" s="67" t="s">
        <v>468</v>
      </c>
      <c r="H114" s="67" t="s">
        <v>428</v>
      </c>
      <c r="I114" s="68" t="s">
        <v>445</v>
      </c>
    </row>
    <row r="115" spans="1:11" x14ac:dyDescent="0.25">
      <c r="A115" s="64">
        <v>6462</v>
      </c>
      <c r="B115" s="65" t="s">
        <v>559</v>
      </c>
      <c r="C115" s="66" t="s">
        <v>88</v>
      </c>
      <c r="D115" s="66" t="s">
        <v>89</v>
      </c>
      <c r="E115" s="66" t="s">
        <v>116</v>
      </c>
      <c r="F115" s="67" t="s">
        <v>443</v>
      </c>
      <c r="G115" s="67" t="s">
        <v>477</v>
      </c>
      <c r="H115" s="67" t="s">
        <v>428</v>
      </c>
      <c r="I115" s="68" t="s">
        <v>445</v>
      </c>
    </row>
    <row r="116" spans="1:11" x14ac:dyDescent="0.25">
      <c r="A116" s="64">
        <v>6448</v>
      </c>
      <c r="B116" s="65" t="s">
        <v>560</v>
      </c>
      <c r="C116" s="66" t="s">
        <v>86</v>
      </c>
      <c r="D116" s="66" t="s">
        <v>10</v>
      </c>
      <c r="E116" s="66" t="s">
        <v>116</v>
      </c>
      <c r="F116" s="67" t="s">
        <v>443</v>
      </c>
      <c r="G116" s="67" t="s">
        <v>546</v>
      </c>
      <c r="H116" s="67"/>
      <c r="I116" s="68" t="s">
        <v>445</v>
      </c>
    </row>
    <row r="117" spans="1:11" x14ac:dyDescent="0.25">
      <c r="A117" s="69">
        <v>6484</v>
      </c>
      <c r="B117" s="65" t="s">
        <v>561</v>
      </c>
      <c r="C117" s="70" t="s">
        <v>562</v>
      </c>
      <c r="D117" s="70" t="s">
        <v>563</v>
      </c>
      <c r="E117" s="66" t="s">
        <v>116</v>
      </c>
      <c r="F117" s="67" t="s">
        <v>443</v>
      </c>
      <c r="G117" s="67" t="s">
        <v>475</v>
      </c>
      <c r="H117" s="67" t="s">
        <v>428</v>
      </c>
      <c r="I117" s="68" t="s">
        <v>445</v>
      </c>
    </row>
    <row r="118" spans="1:11" x14ac:dyDescent="0.25">
      <c r="A118" s="71">
        <v>6265</v>
      </c>
      <c r="B118" s="61" t="s">
        <v>564</v>
      </c>
      <c r="C118" s="72" t="s">
        <v>27</v>
      </c>
      <c r="D118" s="72" t="s">
        <v>490</v>
      </c>
      <c r="E118" s="63" t="s">
        <v>116</v>
      </c>
      <c r="F118" s="58" t="s">
        <v>443</v>
      </c>
      <c r="G118" s="58" t="s">
        <v>485</v>
      </c>
      <c r="H118" s="58" t="s">
        <v>428</v>
      </c>
      <c r="I118" s="62"/>
    </row>
    <row r="119" spans="1:11" x14ac:dyDescent="0.25">
      <c r="A119" s="64">
        <v>6481</v>
      </c>
      <c r="B119" s="65" t="s">
        <v>565</v>
      </c>
      <c r="C119" s="66" t="s">
        <v>4</v>
      </c>
      <c r="D119" s="66" t="s">
        <v>5</v>
      </c>
      <c r="E119" s="66" t="s">
        <v>116</v>
      </c>
      <c r="F119" s="67" t="s">
        <v>443</v>
      </c>
      <c r="G119" s="67" t="s">
        <v>477</v>
      </c>
      <c r="H119" s="67" t="s">
        <v>428</v>
      </c>
      <c r="I119" s="68" t="s">
        <v>445</v>
      </c>
    </row>
    <row r="120" spans="1:11" s="75" customFormat="1" x14ac:dyDescent="0.25">
      <c r="A120" s="73">
        <v>6489</v>
      </c>
      <c r="B120" s="61" t="s">
        <v>566</v>
      </c>
      <c r="C120" s="63" t="s">
        <v>32</v>
      </c>
      <c r="D120" s="63" t="s">
        <v>45</v>
      </c>
      <c r="E120" s="63" t="s">
        <v>116</v>
      </c>
      <c r="F120" s="58" t="s">
        <v>443</v>
      </c>
      <c r="G120" s="58" t="s">
        <v>468</v>
      </c>
      <c r="H120" s="58" t="s">
        <v>428</v>
      </c>
      <c r="I120" s="74"/>
      <c r="J120" s="51"/>
      <c r="K120" s="51"/>
    </row>
    <row r="121" spans="1:11" s="75" customFormat="1" x14ac:dyDescent="0.25">
      <c r="A121" s="73">
        <v>6921</v>
      </c>
      <c r="B121" s="61" t="s">
        <v>567</v>
      </c>
      <c r="C121" s="63" t="s">
        <v>86</v>
      </c>
      <c r="D121" s="63" t="s">
        <v>10</v>
      </c>
      <c r="E121" s="63" t="s">
        <v>116</v>
      </c>
      <c r="F121" s="58" t="s">
        <v>443</v>
      </c>
      <c r="G121" s="58" t="s">
        <v>546</v>
      </c>
      <c r="H121" s="58" t="s">
        <v>428</v>
      </c>
      <c r="I121" s="74"/>
      <c r="J121" s="51"/>
      <c r="K121" s="51"/>
    </row>
    <row r="122" spans="1:11" s="75" customFormat="1" x14ac:dyDescent="0.25">
      <c r="A122" s="73">
        <v>6922</v>
      </c>
      <c r="B122" s="61" t="s">
        <v>568</v>
      </c>
      <c r="C122" s="63" t="s">
        <v>84</v>
      </c>
      <c r="D122" s="63" t="s">
        <v>10</v>
      </c>
      <c r="E122" s="63" t="s">
        <v>116</v>
      </c>
      <c r="F122" s="58" t="s">
        <v>443</v>
      </c>
      <c r="G122" s="58" t="s">
        <v>546</v>
      </c>
      <c r="H122" s="58"/>
      <c r="I122" s="74"/>
      <c r="J122" s="51"/>
      <c r="K122" s="51"/>
    </row>
    <row r="123" spans="1:11" s="75" customFormat="1" x14ac:dyDescent="0.25">
      <c r="A123" s="60">
        <v>6923</v>
      </c>
      <c r="B123" s="58" t="s">
        <v>569</v>
      </c>
      <c r="C123" s="63" t="s">
        <v>87</v>
      </c>
      <c r="D123" s="63" t="s">
        <v>10</v>
      </c>
      <c r="E123" s="63" t="s">
        <v>116</v>
      </c>
      <c r="F123" s="58" t="s">
        <v>443</v>
      </c>
      <c r="G123" s="58" t="s">
        <v>546</v>
      </c>
      <c r="H123" s="58" t="s">
        <v>428</v>
      </c>
      <c r="I123" s="74"/>
      <c r="J123" s="51"/>
      <c r="K123" s="51"/>
    </row>
    <row r="124" spans="1:11" s="75" customFormat="1" x14ac:dyDescent="0.25">
      <c r="A124" s="60">
        <v>6924</v>
      </c>
      <c r="B124" s="58" t="s">
        <v>570</v>
      </c>
      <c r="C124" s="63" t="s">
        <v>87</v>
      </c>
      <c r="D124" s="63" t="s">
        <v>10</v>
      </c>
      <c r="E124" s="63" t="s">
        <v>116</v>
      </c>
      <c r="F124" s="58" t="s">
        <v>443</v>
      </c>
      <c r="G124" s="58" t="s">
        <v>546</v>
      </c>
      <c r="H124" s="58" t="s">
        <v>428</v>
      </c>
      <c r="I124" s="74"/>
      <c r="J124" s="51"/>
      <c r="K124" s="51"/>
    </row>
    <row r="125" spans="1:11" x14ac:dyDescent="0.25">
      <c r="A125" s="76">
        <v>6899</v>
      </c>
      <c r="B125" s="77" t="s">
        <v>571</v>
      </c>
      <c r="C125" s="78" t="s">
        <v>90</v>
      </c>
      <c r="D125" s="78" t="s">
        <v>35</v>
      </c>
      <c r="E125" s="78" t="s">
        <v>116</v>
      </c>
      <c r="F125" s="79" t="s">
        <v>572</v>
      </c>
      <c r="G125" s="79" t="s">
        <v>573</v>
      </c>
      <c r="H125" s="79" t="s">
        <v>428</v>
      </c>
      <c r="I125" s="62"/>
    </row>
    <row r="126" spans="1:11" x14ac:dyDescent="0.25">
      <c r="A126" s="76">
        <v>8009</v>
      </c>
      <c r="B126" s="77" t="s">
        <v>574</v>
      </c>
      <c r="C126" s="78" t="s">
        <v>91</v>
      </c>
      <c r="D126" s="78" t="s">
        <v>33</v>
      </c>
      <c r="E126" s="78" t="s">
        <v>116</v>
      </c>
      <c r="F126" s="79" t="s">
        <v>572</v>
      </c>
      <c r="G126" s="79" t="s">
        <v>573</v>
      </c>
      <c r="H126" s="79" t="s">
        <v>428</v>
      </c>
      <c r="I126" s="62"/>
    </row>
    <row r="127" spans="1:11" x14ac:dyDescent="0.25">
      <c r="A127" s="76">
        <v>8044</v>
      </c>
      <c r="B127" s="77" t="s">
        <v>575</v>
      </c>
      <c r="C127" s="78" t="s">
        <v>92</v>
      </c>
      <c r="D127" s="78" t="s">
        <v>93</v>
      </c>
      <c r="E127" s="78" t="s">
        <v>116</v>
      </c>
      <c r="F127" s="79" t="s">
        <v>572</v>
      </c>
      <c r="G127" s="79" t="s">
        <v>573</v>
      </c>
      <c r="H127" s="79" t="s">
        <v>428</v>
      </c>
      <c r="I127" s="62"/>
    </row>
    <row r="128" spans="1:11" x14ac:dyDescent="0.25">
      <c r="A128" s="76">
        <v>8066</v>
      </c>
      <c r="B128" s="77" t="s">
        <v>576</v>
      </c>
      <c r="C128" s="78" t="s">
        <v>94</v>
      </c>
      <c r="D128" s="78" t="s">
        <v>95</v>
      </c>
      <c r="E128" s="78" t="s">
        <v>116</v>
      </c>
      <c r="F128" s="79" t="s">
        <v>572</v>
      </c>
      <c r="G128" s="79" t="s">
        <v>573</v>
      </c>
      <c r="H128" s="79" t="s">
        <v>428</v>
      </c>
      <c r="I128" s="62"/>
    </row>
    <row r="129" spans="1:9" x14ac:dyDescent="0.25">
      <c r="A129" s="76">
        <v>8068</v>
      </c>
      <c r="B129" s="77" t="s">
        <v>577</v>
      </c>
      <c r="C129" s="78" t="s">
        <v>96</v>
      </c>
      <c r="D129" s="78" t="s">
        <v>39</v>
      </c>
      <c r="E129" s="78" t="s">
        <v>116</v>
      </c>
      <c r="F129" s="79" t="s">
        <v>572</v>
      </c>
      <c r="G129" s="79" t="s">
        <v>573</v>
      </c>
      <c r="H129" s="79" t="s">
        <v>428</v>
      </c>
      <c r="I129" s="62"/>
    </row>
    <row r="130" spans="1:9" x14ac:dyDescent="0.25">
      <c r="A130" s="76">
        <v>8070</v>
      </c>
      <c r="B130" s="77" t="s">
        <v>578</v>
      </c>
      <c r="C130" s="78" t="s">
        <v>354</v>
      </c>
      <c r="D130" s="78" t="s">
        <v>33</v>
      </c>
      <c r="E130" s="78" t="s">
        <v>116</v>
      </c>
      <c r="F130" s="79" t="s">
        <v>572</v>
      </c>
      <c r="G130" s="79" t="s">
        <v>573</v>
      </c>
      <c r="H130" s="79" t="s">
        <v>428</v>
      </c>
      <c r="I130" s="62"/>
    </row>
    <row r="131" spans="1:9" x14ac:dyDescent="0.25">
      <c r="A131" s="76">
        <v>8090</v>
      </c>
      <c r="B131" s="77" t="s">
        <v>579</v>
      </c>
      <c r="C131" s="78" t="s">
        <v>97</v>
      </c>
      <c r="D131" s="78" t="s">
        <v>98</v>
      </c>
      <c r="E131" s="78" t="s">
        <v>116</v>
      </c>
      <c r="F131" s="79" t="s">
        <v>572</v>
      </c>
      <c r="G131" s="79" t="s">
        <v>573</v>
      </c>
      <c r="H131" s="79" t="s">
        <v>428</v>
      </c>
      <c r="I131" s="62"/>
    </row>
    <row r="132" spans="1:9" x14ac:dyDescent="0.25">
      <c r="A132" s="76">
        <v>8114</v>
      </c>
      <c r="B132" s="77" t="s">
        <v>580</v>
      </c>
      <c r="C132" s="78" t="s">
        <v>99</v>
      </c>
      <c r="D132" s="78" t="s">
        <v>100</v>
      </c>
      <c r="E132" s="78" t="s">
        <v>116</v>
      </c>
      <c r="F132" s="79" t="s">
        <v>572</v>
      </c>
      <c r="G132" s="79" t="s">
        <v>573</v>
      </c>
      <c r="H132" s="79" t="s">
        <v>428</v>
      </c>
      <c r="I132" s="62"/>
    </row>
    <row r="133" spans="1:9" x14ac:dyDescent="0.25">
      <c r="A133" s="76">
        <v>8129</v>
      </c>
      <c r="B133" s="77" t="s">
        <v>581</v>
      </c>
      <c r="C133" s="78" t="s">
        <v>101</v>
      </c>
      <c r="D133" s="78" t="s">
        <v>102</v>
      </c>
      <c r="E133" s="78" t="s">
        <v>116</v>
      </c>
      <c r="F133" s="79" t="s">
        <v>572</v>
      </c>
      <c r="G133" s="79" t="s">
        <v>573</v>
      </c>
      <c r="H133" s="79" t="s">
        <v>428</v>
      </c>
      <c r="I133" s="62"/>
    </row>
    <row r="134" spans="1:9" x14ac:dyDescent="0.25">
      <c r="A134" s="76">
        <v>8209</v>
      </c>
      <c r="B134" s="77" t="s">
        <v>582</v>
      </c>
      <c r="C134" s="78" t="s">
        <v>103</v>
      </c>
      <c r="D134" s="78" t="s">
        <v>33</v>
      </c>
      <c r="E134" s="78" t="s">
        <v>116</v>
      </c>
      <c r="F134" s="79" t="s">
        <v>572</v>
      </c>
      <c r="G134" s="79" t="s">
        <v>573</v>
      </c>
      <c r="H134" s="79" t="s">
        <v>428</v>
      </c>
      <c r="I134" s="62"/>
    </row>
    <row r="135" spans="1:9" x14ac:dyDescent="0.25">
      <c r="A135" s="76">
        <v>8220</v>
      </c>
      <c r="B135" s="77" t="s">
        <v>583</v>
      </c>
      <c r="C135" s="78" t="s">
        <v>104</v>
      </c>
      <c r="D135" s="78" t="s">
        <v>8</v>
      </c>
      <c r="E135" s="78" t="s">
        <v>116</v>
      </c>
      <c r="F135" s="79" t="s">
        <v>572</v>
      </c>
      <c r="G135" s="79" t="s">
        <v>573</v>
      </c>
      <c r="H135" s="79" t="s">
        <v>428</v>
      </c>
      <c r="I135" s="62"/>
    </row>
    <row r="136" spans="1:9" x14ac:dyDescent="0.25">
      <c r="A136" s="76">
        <v>8216</v>
      </c>
      <c r="B136" s="77" t="s">
        <v>584</v>
      </c>
      <c r="C136" s="78" t="s">
        <v>105</v>
      </c>
      <c r="D136" s="78" t="s">
        <v>106</v>
      </c>
      <c r="E136" s="78" t="s">
        <v>116</v>
      </c>
      <c r="F136" s="79" t="s">
        <v>572</v>
      </c>
      <c r="G136" s="79" t="s">
        <v>573</v>
      </c>
      <c r="H136" s="79" t="s">
        <v>428</v>
      </c>
      <c r="I136" s="62"/>
    </row>
    <row r="137" spans="1:9" x14ac:dyDescent="0.25">
      <c r="A137" s="76">
        <v>8234</v>
      </c>
      <c r="B137" s="77" t="s">
        <v>585</v>
      </c>
      <c r="C137" s="78" t="s">
        <v>107</v>
      </c>
      <c r="D137" s="78" t="s">
        <v>108</v>
      </c>
      <c r="E137" s="78" t="s">
        <v>116</v>
      </c>
      <c r="F137" s="79" t="s">
        <v>572</v>
      </c>
      <c r="G137" s="79" t="s">
        <v>573</v>
      </c>
      <c r="H137" s="79" t="s">
        <v>428</v>
      </c>
      <c r="I137" s="62"/>
    </row>
    <row r="138" spans="1:9" x14ac:dyDescent="0.25">
      <c r="A138" s="76">
        <v>8232</v>
      </c>
      <c r="B138" s="77" t="s">
        <v>586</v>
      </c>
      <c r="C138" s="78" t="s">
        <v>96</v>
      </c>
      <c r="D138" s="78" t="s">
        <v>39</v>
      </c>
      <c r="E138" s="78" t="s">
        <v>116</v>
      </c>
      <c r="F138" s="79" t="s">
        <v>572</v>
      </c>
      <c r="G138" s="79" t="s">
        <v>573</v>
      </c>
      <c r="H138" s="79" t="s">
        <v>428</v>
      </c>
      <c r="I138" s="62"/>
    </row>
    <row r="139" spans="1:9" x14ac:dyDescent="0.25">
      <c r="A139" s="76">
        <v>8259</v>
      </c>
      <c r="B139" s="77" t="s">
        <v>587</v>
      </c>
      <c r="C139" s="78" t="s">
        <v>110</v>
      </c>
      <c r="D139" s="78" t="s">
        <v>39</v>
      </c>
      <c r="E139" s="78" t="s">
        <v>116</v>
      </c>
      <c r="F139" s="79" t="s">
        <v>572</v>
      </c>
      <c r="G139" s="79" t="s">
        <v>573</v>
      </c>
      <c r="H139" s="79" t="s">
        <v>428</v>
      </c>
      <c r="I139" s="62"/>
    </row>
    <row r="140" spans="1:9" x14ac:dyDescent="0.25">
      <c r="A140" s="76">
        <v>8243</v>
      </c>
      <c r="B140" s="77" t="s">
        <v>588</v>
      </c>
      <c r="C140" s="78" t="s">
        <v>111</v>
      </c>
      <c r="D140" s="78" t="s">
        <v>112</v>
      </c>
      <c r="E140" s="78" t="s">
        <v>116</v>
      </c>
      <c r="F140" s="79" t="s">
        <v>572</v>
      </c>
      <c r="G140" s="79" t="s">
        <v>573</v>
      </c>
      <c r="H140" s="79" t="s">
        <v>428</v>
      </c>
      <c r="I140" s="62"/>
    </row>
    <row r="141" spans="1:9" x14ac:dyDescent="0.25">
      <c r="A141" s="76">
        <v>8306</v>
      </c>
      <c r="B141" s="77" t="s">
        <v>589</v>
      </c>
      <c r="C141" s="78" t="s">
        <v>113</v>
      </c>
      <c r="D141" s="78" t="s">
        <v>114</v>
      </c>
      <c r="E141" s="78" t="s">
        <v>116</v>
      </c>
      <c r="F141" s="79" t="s">
        <v>572</v>
      </c>
      <c r="G141" s="79" t="s">
        <v>573</v>
      </c>
      <c r="H141" s="79" t="s">
        <v>428</v>
      </c>
      <c r="I141" s="62"/>
    </row>
    <row r="142" spans="1:9" x14ac:dyDescent="0.25">
      <c r="A142" s="76">
        <v>8481</v>
      </c>
      <c r="B142" s="77" t="s">
        <v>590</v>
      </c>
      <c r="C142" s="78" t="s">
        <v>42</v>
      </c>
      <c r="D142" s="63" t="s">
        <v>42</v>
      </c>
      <c r="E142" s="78" t="s">
        <v>116</v>
      </c>
      <c r="F142" s="79" t="s">
        <v>572</v>
      </c>
      <c r="G142" s="79" t="s">
        <v>573</v>
      </c>
      <c r="H142" s="79" t="s">
        <v>428</v>
      </c>
      <c r="I142" s="62"/>
    </row>
    <row r="143" spans="1:9" x14ac:dyDescent="0.25">
      <c r="A143" s="76">
        <v>8482</v>
      </c>
      <c r="B143" s="77" t="s">
        <v>591</v>
      </c>
      <c r="C143" s="78" t="s">
        <v>57</v>
      </c>
      <c r="D143" s="63" t="s">
        <v>57</v>
      </c>
      <c r="E143" s="78" t="s">
        <v>116</v>
      </c>
      <c r="F143" s="79" t="s">
        <v>572</v>
      </c>
      <c r="G143" s="79" t="s">
        <v>573</v>
      </c>
      <c r="H143" s="79" t="s">
        <v>428</v>
      </c>
      <c r="I143" s="62"/>
    </row>
    <row r="144" spans="1:9" x14ac:dyDescent="0.25">
      <c r="A144" s="76">
        <v>8483</v>
      </c>
      <c r="B144" s="77" t="s">
        <v>592</v>
      </c>
      <c r="C144" s="78" t="s">
        <v>361</v>
      </c>
      <c r="D144" s="78" t="s">
        <v>360</v>
      </c>
      <c r="E144" s="78" t="s">
        <v>116</v>
      </c>
      <c r="F144" s="79" t="s">
        <v>572</v>
      </c>
      <c r="G144" s="79" t="s">
        <v>573</v>
      </c>
      <c r="H144" s="79" t="s">
        <v>428</v>
      </c>
      <c r="I144" s="62"/>
    </row>
    <row r="145" spans="1:11" x14ac:dyDescent="0.25">
      <c r="A145" s="76">
        <v>8487</v>
      </c>
      <c r="B145" s="77" t="s">
        <v>593</v>
      </c>
      <c r="C145" s="78" t="s">
        <v>42</v>
      </c>
      <c r="D145" s="63" t="s">
        <v>42</v>
      </c>
      <c r="E145" s="78" t="s">
        <v>116</v>
      </c>
      <c r="F145" s="79" t="s">
        <v>572</v>
      </c>
      <c r="G145" s="79" t="s">
        <v>573</v>
      </c>
      <c r="H145" s="79" t="s">
        <v>428</v>
      </c>
      <c r="I145" s="62"/>
    </row>
    <row r="146" spans="1:11" x14ac:dyDescent="0.25">
      <c r="A146" s="76">
        <v>8484</v>
      </c>
      <c r="B146" s="77" t="s">
        <v>594</v>
      </c>
      <c r="C146" s="78" t="s">
        <v>57</v>
      </c>
      <c r="D146" s="63" t="s">
        <v>57</v>
      </c>
      <c r="E146" s="78" t="s">
        <v>116</v>
      </c>
      <c r="F146" s="79" t="s">
        <v>572</v>
      </c>
      <c r="G146" s="79" t="s">
        <v>573</v>
      </c>
      <c r="H146" s="79" t="s">
        <v>428</v>
      </c>
      <c r="I146" s="62"/>
    </row>
    <row r="147" spans="1:11" x14ac:dyDescent="0.25">
      <c r="A147" s="76">
        <v>8498</v>
      </c>
      <c r="B147" s="77" t="s">
        <v>595</v>
      </c>
      <c r="C147" s="78" t="s">
        <v>38</v>
      </c>
      <c r="D147" s="78" t="s">
        <v>39</v>
      </c>
      <c r="E147" s="78" t="s">
        <v>116</v>
      </c>
      <c r="F147" s="79" t="s">
        <v>572</v>
      </c>
      <c r="G147" s="79" t="s">
        <v>573</v>
      </c>
      <c r="H147" s="79" t="s">
        <v>428</v>
      </c>
      <c r="I147" s="62"/>
    </row>
    <row r="148" spans="1:11" x14ac:dyDescent="0.25">
      <c r="A148" s="76">
        <v>8495</v>
      </c>
      <c r="B148" s="77" t="s">
        <v>596</v>
      </c>
      <c r="C148" s="78" t="s">
        <v>48</v>
      </c>
      <c r="D148" s="78" t="s">
        <v>49</v>
      </c>
      <c r="E148" s="78" t="s">
        <v>116</v>
      </c>
      <c r="F148" s="79" t="s">
        <v>572</v>
      </c>
      <c r="G148" s="79" t="s">
        <v>573</v>
      </c>
      <c r="H148" s="79" t="s">
        <v>428</v>
      </c>
      <c r="I148" s="62"/>
    </row>
    <row r="149" spans="1:11" s="75" customFormat="1" x14ac:dyDescent="0.25">
      <c r="A149" s="76">
        <v>8490</v>
      </c>
      <c r="B149" s="77" t="s">
        <v>597</v>
      </c>
      <c r="C149" s="78" t="s">
        <v>42</v>
      </c>
      <c r="D149" s="63" t="s">
        <v>42</v>
      </c>
      <c r="E149" s="78" t="s">
        <v>116</v>
      </c>
      <c r="F149" s="79" t="s">
        <v>572</v>
      </c>
      <c r="G149" s="79" t="s">
        <v>573</v>
      </c>
      <c r="H149" s="79" t="s">
        <v>428</v>
      </c>
      <c r="I149" s="62"/>
      <c r="J149" s="51"/>
      <c r="K149" s="51"/>
    </row>
    <row r="150" spans="1:11" s="75" customFormat="1" x14ac:dyDescent="0.25">
      <c r="A150" s="80">
        <v>8491</v>
      </c>
      <c r="B150" s="77" t="s">
        <v>598</v>
      </c>
      <c r="C150" s="78" t="s">
        <v>32</v>
      </c>
      <c r="D150" s="78" t="s">
        <v>45</v>
      </c>
      <c r="E150" s="78" t="s">
        <v>116</v>
      </c>
      <c r="F150" s="79" t="s">
        <v>572</v>
      </c>
      <c r="G150" s="79" t="s">
        <v>573</v>
      </c>
      <c r="H150" s="79" t="s">
        <v>428</v>
      </c>
      <c r="I150" s="62"/>
      <c r="J150" s="51"/>
      <c r="K150" s="51"/>
    </row>
    <row r="151" spans="1:11" s="75" customFormat="1" x14ac:dyDescent="0.25">
      <c r="A151" s="76">
        <v>8488</v>
      </c>
      <c r="B151" s="77" t="s">
        <v>599</v>
      </c>
      <c r="C151" s="78" t="s">
        <v>42</v>
      </c>
      <c r="D151" s="63" t="s">
        <v>42</v>
      </c>
      <c r="E151" s="78" t="s">
        <v>116</v>
      </c>
      <c r="F151" s="79" t="s">
        <v>572</v>
      </c>
      <c r="G151" s="79" t="s">
        <v>573</v>
      </c>
      <c r="H151" s="79" t="s">
        <v>428</v>
      </c>
      <c r="I151" s="62"/>
      <c r="J151" s="51"/>
      <c r="K151" s="51"/>
    </row>
    <row r="152" spans="1:11" s="75" customFormat="1" x14ac:dyDescent="0.25">
      <c r="A152" s="80">
        <v>8485</v>
      </c>
      <c r="B152" s="81" t="s">
        <v>600</v>
      </c>
      <c r="C152" s="78" t="s">
        <v>57</v>
      </c>
      <c r="D152" s="63" t="s">
        <v>57</v>
      </c>
      <c r="E152" s="78" t="s">
        <v>116</v>
      </c>
      <c r="F152" s="79" t="s">
        <v>572</v>
      </c>
      <c r="G152" s="79" t="s">
        <v>573</v>
      </c>
      <c r="H152" s="79" t="s">
        <v>428</v>
      </c>
      <c r="I152" s="62"/>
      <c r="J152" s="51"/>
      <c r="K152" s="51"/>
    </row>
    <row r="153" spans="1:11" s="75" customFormat="1" x14ac:dyDescent="0.25">
      <c r="A153" s="80">
        <v>8486</v>
      </c>
      <c r="B153" s="81" t="s">
        <v>601</v>
      </c>
      <c r="C153" s="78" t="s">
        <v>42</v>
      </c>
      <c r="D153" s="63" t="s">
        <v>42</v>
      </c>
      <c r="E153" s="78" t="s">
        <v>116</v>
      </c>
      <c r="F153" s="79" t="s">
        <v>572</v>
      </c>
      <c r="G153" s="79" t="s">
        <v>573</v>
      </c>
      <c r="H153" s="79" t="s">
        <v>428</v>
      </c>
      <c r="I153" s="62"/>
      <c r="J153" s="51"/>
      <c r="K153" s="51"/>
    </row>
    <row r="154" spans="1:11" s="75" customFormat="1" x14ac:dyDescent="0.25">
      <c r="A154" s="80">
        <v>8489</v>
      </c>
      <c r="B154" s="81" t="s">
        <v>602</v>
      </c>
      <c r="C154" s="78" t="s">
        <v>11</v>
      </c>
      <c r="D154" s="78" t="s">
        <v>12</v>
      </c>
      <c r="E154" s="78" t="s">
        <v>116</v>
      </c>
      <c r="F154" s="79" t="s">
        <v>572</v>
      </c>
      <c r="G154" s="79" t="s">
        <v>573</v>
      </c>
      <c r="H154" s="79" t="s">
        <v>428</v>
      </c>
      <c r="I154" s="62"/>
      <c r="J154" s="51"/>
      <c r="K154" s="51"/>
    </row>
    <row r="155" spans="1:11" s="75" customFormat="1" x14ac:dyDescent="0.25">
      <c r="A155" s="80">
        <v>8492</v>
      </c>
      <c r="B155" s="81" t="s">
        <v>603</v>
      </c>
      <c r="C155" s="78" t="s">
        <v>42</v>
      </c>
      <c r="D155" s="63" t="s">
        <v>42</v>
      </c>
      <c r="E155" s="78" t="s">
        <v>116</v>
      </c>
      <c r="F155" s="79" t="s">
        <v>572</v>
      </c>
      <c r="G155" s="79" t="s">
        <v>573</v>
      </c>
      <c r="H155" s="79" t="s">
        <v>428</v>
      </c>
      <c r="I155" s="62"/>
      <c r="J155" s="51"/>
      <c r="K155" s="51"/>
    </row>
    <row r="156" spans="1:11" s="75" customFormat="1" x14ac:dyDescent="0.25">
      <c r="A156" s="80">
        <v>8494</v>
      </c>
      <c r="B156" s="81" t="s">
        <v>604</v>
      </c>
      <c r="C156" s="78" t="s">
        <v>42</v>
      </c>
      <c r="D156" s="63" t="s">
        <v>42</v>
      </c>
      <c r="E156" s="78" t="s">
        <v>116</v>
      </c>
      <c r="F156" s="79" t="s">
        <v>572</v>
      </c>
      <c r="G156" s="79" t="s">
        <v>573</v>
      </c>
      <c r="H156" s="79" t="s">
        <v>428</v>
      </c>
      <c r="I156" s="62"/>
      <c r="J156" s="51"/>
      <c r="K156" s="51"/>
    </row>
    <row r="157" spans="1:11" s="75" customFormat="1" x14ac:dyDescent="0.25">
      <c r="A157" s="80">
        <v>8493</v>
      </c>
      <c r="B157" s="81" t="s">
        <v>605</v>
      </c>
      <c r="C157" s="78" t="s">
        <v>55</v>
      </c>
      <c r="D157" s="78" t="s">
        <v>56</v>
      </c>
      <c r="E157" s="78" t="s">
        <v>116</v>
      </c>
      <c r="F157" s="79" t="s">
        <v>572</v>
      </c>
      <c r="G157" s="79" t="s">
        <v>573</v>
      </c>
      <c r="H157" s="79" t="s">
        <v>428</v>
      </c>
      <c r="I157" s="62"/>
      <c r="J157" s="51"/>
      <c r="K157" s="51"/>
    </row>
    <row r="158" spans="1:11" s="75" customFormat="1" x14ac:dyDescent="0.25">
      <c r="A158" s="80">
        <v>8499</v>
      </c>
      <c r="B158" s="81" t="s">
        <v>606</v>
      </c>
      <c r="C158" s="78" t="s">
        <v>46</v>
      </c>
      <c r="D158" s="78" t="s">
        <v>47</v>
      </c>
      <c r="E158" s="78" t="s">
        <v>116</v>
      </c>
      <c r="F158" s="79" t="s">
        <v>572</v>
      </c>
      <c r="G158" s="79" t="s">
        <v>573</v>
      </c>
      <c r="H158" s="79" t="s">
        <v>428</v>
      </c>
      <c r="I158" s="62"/>
      <c r="J158" s="51"/>
      <c r="K158" s="51"/>
    </row>
    <row r="159" spans="1:11" s="75" customFormat="1" x14ac:dyDescent="0.25">
      <c r="A159" s="82">
        <v>8497</v>
      </c>
      <c r="B159" s="77" t="s">
        <v>607</v>
      </c>
      <c r="C159" s="77" t="s">
        <v>88</v>
      </c>
      <c r="D159" s="77" t="s">
        <v>89</v>
      </c>
      <c r="E159" s="78" t="s">
        <v>116</v>
      </c>
      <c r="F159" s="79" t="s">
        <v>572</v>
      </c>
      <c r="G159" s="79" t="s">
        <v>573</v>
      </c>
      <c r="H159" s="79" t="s">
        <v>428</v>
      </c>
      <c r="I159" s="62"/>
      <c r="J159" s="51"/>
      <c r="K159" s="51"/>
    </row>
    <row r="160" spans="1:11" s="75" customFormat="1" x14ac:dyDescent="0.25">
      <c r="A160" s="83">
        <v>8496</v>
      </c>
      <c r="B160" s="81" t="s">
        <v>608</v>
      </c>
      <c r="C160" s="77" t="s">
        <v>50</v>
      </c>
      <c r="D160" s="77" t="s">
        <v>51</v>
      </c>
      <c r="E160" s="78" t="s">
        <v>116</v>
      </c>
      <c r="F160" s="79" t="s">
        <v>572</v>
      </c>
      <c r="G160" s="79" t="s">
        <v>573</v>
      </c>
      <c r="H160" s="79" t="s">
        <v>428</v>
      </c>
      <c r="I160" s="62"/>
      <c r="J160" s="51"/>
      <c r="K160" s="51"/>
    </row>
    <row r="161" spans="1:11" s="75" customFormat="1" x14ac:dyDescent="0.25">
      <c r="A161" s="83">
        <v>8503</v>
      </c>
      <c r="B161" s="81" t="s">
        <v>609</v>
      </c>
      <c r="C161" s="84" t="s">
        <v>34</v>
      </c>
      <c r="D161" s="84" t="s">
        <v>35</v>
      </c>
      <c r="E161" s="77" t="s">
        <v>116</v>
      </c>
      <c r="F161" s="79" t="s">
        <v>572</v>
      </c>
      <c r="G161" s="79" t="s">
        <v>573</v>
      </c>
      <c r="H161" s="79" t="s">
        <v>428</v>
      </c>
      <c r="I161" s="62"/>
      <c r="J161" s="51"/>
      <c r="K161" s="51"/>
    </row>
    <row r="162" spans="1:11" s="75" customFormat="1" x14ac:dyDescent="0.25">
      <c r="A162" s="83">
        <v>8500</v>
      </c>
      <c r="B162" s="81" t="s">
        <v>610</v>
      </c>
      <c r="C162" s="77" t="s">
        <v>61</v>
      </c>
      <c r="D162" s="77" t="s">
        <v>60</v>
      </c>
      <c r="E162" s="78" t="s">
        <v>116</v>
      </c>
      <c r="F162" s="79" t="s">
        <v>572</v>
      </c>
      <c r="G162" s="79" t="s">
        <v>573</v>
      </c>
      <c r="H162" s="79" t="s">
        <v>428</v>
      </c>
      <c r="I162" s="62"/>
      <c r="J162" s="51"/>
      <c r="K162" s="51"/>
    </row>
    <row r="163" spans="1:11" s="75" customFormat="1" x14ac:dyDescent="0.25">
      <c r="A163" s="83">
        <v>8508</v>
      </c>
      <c r="B163" s="81" t="s">
        <v>611</v>
      </c>
      <c r="C163" s="77" t="s">
        <v>75</v>
      </c>
      <c r="D163" s="77" t="s">
        <v>76</v>
      </c>
      <c r="E163" s="78" t="s">
        <v>116</v>
      </c>
      <c r="F163" s="79" t="s">
        <v>572</v>
      </c>
      <c r="G163" s="79" t="s">
        <v>573</v>
      </c>
      <c r="H163" s="79" t="s">
        <v>428</v>
      </c>
      <c r="I163" s="62"/>
      <c r="J163" s="51"/>
      <c r="K163" s="51"/>
    </row>
    <row r="164" spans="1:11" s="75" customFormat="1" x14ac:dyDescent="0.25">
      <c r="A164" s="83">
        <v>8509</v>
      </c>
      <c r="B164" s="81" t="s">
        <v>612</v>
      </c>
      <c r="C164" s="77" t="s">
        <v>117</v>
      </c>
      <c r="D164" s="77" t="s">
        <v>118</v>
      </c>
      <c r="E164" s="78" t="s">
        <v>116</v>
      </c>
      <c r="F164" s="79" t="s">
        <v>572</v>
      </c>
      <c r="G164" s="79" t="s">
        <v>573</v>
      </c>
      <c r="H164" s="79" t="s">
        <v>428</v>
      </c>
      <c r="I164" s="62"/>
      <c r="J164" s="51"/>
      <c r="K164" s="51"/>
    </row>
    <row r="165" spans="1:11" s="75" customFormat="1" x14ac:dyDescent="0.25">
      <c r="A165" s="83">
        <v>8504</v>
      </c>
      <c r="B165" s="81" t="s">
        <v>613</v>
      </c>
      <c r="C165" s="77" t="s">
        <v>40</v>
      </c>
      <c r="D165" s="77" t="s">
        <v>41</v>
      </c>
      <c r="E165" s="78" t="s">
        <v>116</v>
      </c>
      <c r="F165" s="79" t="s">
        <v>572</v>
      </c>
      <c r="G165" s="79" t="s">
        <v>573</v>
      </c>
      <c r="H165" s="79" t="s">
        <v>428</v>
      </c>
      <c r="I165" s="62"/>
      <c r="J165" s="51"/>
      <c r="K165" s="51"/>
    </row>
    <row r="166" spans="1:11" s="75" customFormat="1" x14ac:dyDescent="0.25">
      <c r="A166" s="83">
        <v>8501</v>
      </c>
      <c r="B166" s="81" t="s">
        <v>614</v>
      </c>
      <c r="C166" s="85" t="s">
        <v>21</v>
      </c>
      <c r="D166" s="85" t="s">
        <v>20</v>
      </c>
      <c r="E166" s="86" t="s">
        <v>116</v>
      </c>
      <c r="F166" s="79" t="s">
        <v>572</v>
      </c>
      <c r="G166" s="79" t="s">
        <v>573</v>
      </c>
      <c r="H166" s="79" t="s">
        <v>428</v>
      </c>
      <c r="I166" s="62"/>
      <c r="J166" s="51"/>
      <c r="K166" s="51"/>
    </row>
    <row r="167" spans="1:11" s="75" customFormat="1" x14ac:dyDescent="0.25">
      <c r="A167" s="83">
        <v>8502</v>
      </c>
      <c r="B167" s="82" t="s">
        <v>615</v>
      </c>
      <c r="C167" s="78" t="s">
        <v>74</v>
      </c>
      <c r="D167" s="78" t="s">
        <v>56</v>
      </c>
      <c r="E167" s="78" t="s">
        <v>116</v>
      </c>
      <c r="F167" s="79" t="s">
        <v>572</v>
      </c>
      <c r="G167" s="79" t="s">
        <v>573</v>
      </c>
      <c r="H167" s="79" t="s">
        <v>428</v>
      </c>
      <c r="I167" s="74"/>
      <c r="J167" s="51"/>
      <c r="K167" s="51"/>
    </row>
    <row r="168" spans="1:11" s="75" customFormat="1" x14ac:dyDescent="0.25">
      <c r="A168" s="83">
        <v>8505</v>
      </c>
      <c r="B168" s="81" t="s">
        <v>616</v>
      </c>
      <c r="C168" s="85" t="s">
        <v>6</v>
      </c>
      <c r="D168" s="85" t="s">
        <v>472</v>
      </c>
      <c r="E168" s="86" t="s">
        <v>116</v>
      </c>
      <c r="F168" s="79" t="s">
        <v>572</v>
      </c>
      <c r="G168" s="79" t="s">
        <v>573</v>
      </c>
      <c r="H168" s="79" t="s">
        <v>428</v>
      </c>
      <c r="I168" s="62"/>
      <c r="J168" s="51"/>
      <c r="K168" s="51"/>
    </row>
    <row r="169" spans="1:11" s="75" customFormat="1" x14ac:dyDescent="0.25">
      <c r="A169" s="83">
        <v>8506</v>
      </c>
      <c r="B169" s="81" t="s">
        <v>617</v>
      </c>
      <c r="C169" s="77" t="s">
        <v>77</v>
      </c>
      <c r="D169" s="77" t="s">
        <v>78</v>
      </c>
      <c r="E169" s="78" t="s">
        <v>116</v>
      </c>
      <c r="F169" s="79" t="s">
        <v>572</v>
      </c>
      <c r="G169" s="79" t="s">
        <v>573</v>
      </c>
      <c r="H169" s="79" t="s">
        <v>428</v>
      </c>
      <c r="I169" s="62"/>
      <c r="J169" s="51"/>
      <c r="K169" s="51"/>
    </row>
    <row r="170" spans="1:11" s="75" customFormat="1" x14ac:dyDescent="0.25">
      <c r="A170" s="83">
        <v>8507</v>
      </c>
      <c r="B170" s="83" t="s">
        <v>618</v>
      </c>
      <c r="C170" s="87" t="s">
        <v>44</v>
      </c>
      <c r="D170" s="87" t="s">
        <v>45</v>
      </c>
      <c r="E170" s="78" t="s">
        <v>116</v>
      </c>
      <c r="F170" s="79" t="s">
        <v>572</v>
      </c>
      <c r="G170" s="79" t="s">
        <v>573</v>
      </c>
      <c r="H170" s="79" t="s">
        <v>428</v>
      </c>
      <c r="I170" s="62"/>
      <c r="J170" s="51"/>
      <c r="K170" s="51"/>
    </row>
    <row r="171" spans="1:11" s="75" customFormat="1" x14ac:dyDescent="0.25">
      <c r="A171" s="83">
        <v>8510</v>
      </c>
      <c r="B171" s="81" t="s">
        <v>619</v>
      </c>
      <c r="C171" s="77" t="s">
        <v>356</v>
      </c>
      <c r="D171" s="77" t="s">
        <v>620</v>
      </c>
      <c r="E171" s="78" t="s">
        <v>116</v>
      </c>
      <c r="F171" s="79" t="s">
        <v>572</v>
      </c>
      <c r="G171" s="79" t="s">
        <v>573</v>
      </c>
      <c r="H171" s="79" t="s">
        <v>428</v>
      </c>
      <c r="I171" s="62"/>
      <c r="J171" s="51"/>
      <c r="K171" s="51"/>
    </row>
    <row r="172" spans="1:11" s="75" customFormat="1" x14ac:dyDescent="0.25">
      <c r="A172" s="83">
        <v>8511</v>
      </c>
      <c r="B172" s="81" t="s">
        <v>621</v>
      </c>
      <c r="C172" s="77" t="s">
        <v>296</v>
      </c>
      <c r="D172" s="77" t="s">
        <v>297</v>
      </c>
      <c r="E172" s="78" t="s">
        <v>116</v>
      </c>
      <c r="F172" s="79" t="s">
        <v>572</v>
      </c>
      <c r="G172" s="79" t="s">
        <v>573</v>
      </c>
      <c r="H172" s="79" t="s">
        <v>428</v>
      </c>
      <c r="I172" s="62"/>
      <c r="J172" s="51"/>
      <c r="K172" s="51"/>
    </row>
    <row r="173" spans="1:11" s="75" customFormat="1" x14ac:dyDescent="0.25">
      <c r="A173" s="83">
        <v>8512</v>
      </c>
      <c r="B173" s="83" t="s">
        <v>622</v>
      </c>
      <c r="C173" s="77" t="s">
        <v>353</v>
      </c>
      <c r="D173" s="77" t="s">
        <v>352</v>
      </c>
      <c r="E173" s="78" t="s">
        <v>116</v>
      </c>
      <c r="F173" s="79" t="s">
        <v>572</v>
      </c>
      <c r="G173" s="79" t="s">
        <v>573</v>
      </c>
      <c r="H173" s="79" t="s">
        <v>428</v>
      </c>
      <c r="I173" s="62"/>
      <c r="J173" s="51"/>
      <c r="K173" s="51"/>
    </row>
    <row r="174" spans="1:11" s="75" customFormat="1" x14ac:dyDescent="0.25">
      <c r="A174" s="83">
        <v>8513</v>
      </c>
      <c r="B174" s="83" t="s">
        <v>623</v>
      </c>
      <c r="C174" s="77" t="s">
        <v>4</v>
      </c>
      <c r="D174" s="77" t="s">
        <v>5</v>
      </c>
      <c r="E174" s="78" t="s">
        <v>116</v>
      </c>
      <c r="F174" s="79" t="s">
        <v>572</v>
      </c>
      <c r="G174" s="79" t="s">
        <v>573</v>
      </c>
      <c r="H174" s="79" t="s">
        <v>428</v>
      </c>
      <c r="I174" s="74"/>
      <c r="J174" s="51"/>
      <c r="K174" s="51"/>
    </row>
    <row r="175" spans="1:11" x14ac:dyDescent="0.25">
      <c r="A175" s="60">
        <v>3601</v>
      </c>
      <c r="B175" s="58" t="s">
        <v>624</v>
      </c>
      <c r="C175" s="63" t="s">
        <v>2</v>
      </c>
      <c r="D175" s="63" t="s">
        <v>3</v>
      </c>
      <c r="E175" s="63" t="s">
        <v>381</v>
      </c>
      <c r="F175" s="58" t="s">
        <v>443</v>
      </c>
      <c r="G175" s="58" t="s">
        <v>2</v>
      </c>
      <c r="H175" s="58"/>
      <c r="I175" s="62"/>
    </row>
    <row r="176" spans="1:11" x14ac:dyDescent="0.25">
      <c r="A176" s="60">
        <v>3602</v>
      </c>
      <c r="B176" s="58" t="s">
        <v>625</v>
      </c>
      <c r="C176" s="63" t="s">
        <v>2</v>
      </c>
      <c r="D176" s="63" t="s">
        <v>3</v>
      </c>
      <c r="E176" s="63" t="s">
        <v>381</v>
      </c>
      <c r="F176" s="58" t="s">
        <v>443</v>
      </c>
      <c r="G176" s="58" t="s">
        <v>2</v>
      </c>
      <c r="H176" s="58"/>
      <c r="I176" s="62"/>
    </row>
    <row r="177" spans="1:9" x14ac:dyDescent="0.25">
      <c r="A177" s="60">
        <v>3603</v>
      </c>
      <c r="B177" s="58" t="s">
        <v>626</v>
      </c>
      <c r="C177" s="63" t="s">
        <v>2</v>
      </c>
      <c r="D177" s="63" t="s">
        <v>3</v>
      </c>
      <c r="E177" s="63" t="s">
        <v>381</v>
      </c>
      <c r="F177" s="58" t="s">
        <v>443</v>
      </c>
      <c r="G177" s="58" t="s">
        <v>2</v>
      </c>
      <c r="H177" s="58"/>
      <c r="I177" s="62"/>
    </row>
    <row r="178" spans="1:9" x14ac:dyDescent="0.25">
      <c r="A178" s="60">
        <v>3605</v>
      </c>
      <c r="B178" s="58" t="s">
        <v>627</v>
      </c>
      <c r="C178" s="63" t="s">
        <v>9</v>
      </c>
      <c r="D178" s="63" t="s">
        <v>10</v>
      </c>
      <c r="E178" s="63" t="s">
        <v>381</v>
      </c>
      <c r="F178" s="58" t="s">
        <v>443</v>
      </c>
      <c r="G178" s="58" t="s">
        <v>546</v>
      </c>
      <c r="H178" s="58" t="s">
        <v>428</v>
      </c>
      <c r="I178" s="62"/>
    </row>
    <row r="179" spans="1:9" x14ac:dyDescent="0.25">
      <c r="A179" s="60">
        <v>3606</v>
      </c>
      <c r="B179" s="58" t="s">
        <v>628</v>
      </c>
      <c r="C179" s="63" t="s">
        <v>13</v>
      </c>
      <c r="D179" s="63" t="s">
        <v>3</v>
      </c>
      <c r="E179" s="63" t="s">
        <v>381</v>
      </c>
      <c r="F179" s="58" t="s">
        <v>443</v>
      </c>
      <c r="G179" s="58" t="s">
        <v>498</v>
      </c>
      <c r="H179" s="58"/>
      <c r="I179" s="62"/>
    </row>
    <row r="180" spans="1:9" x14ac:dyDescent="0.25">
      <c r="A180" s="60">
        <v>3608</v>
      </c>
      <c r="B180" s="58" t="s">
        <v>484</v>
      </c>
      <c r="C180" s="63" t="s">
        <v>16</v>
      </c>
      <c r="D180" s="63" t="s">
        <v>17</v>
      </c>
      <c r="E180" s="63" t="s">
        <v>381</v>
      </c>
      <c r="F180" s="58" t="s">
        <v>443</v>
      </c>
      <c r="G180" s="58" t="s">
        <v>485</v>
      </c>
      <c r="H180" s="58" t="s">
        <v>428</v>
      </c>
      <c r="I180" s="62"/>
    </row>
    <row r="181" spans="1:9" x14ac:dyDescent="0.25">
      <c r="A181" s="60">
        <v>3610</v>
      </c>
      <c r="B181" s="58" t="s">
        <v>629</v>
      </c>
      <c r="C181" s="63" t="s">
        <v>18</v>
      </c>
      <c r="D181" s="63" t="s">
        <v>10</v>
      </c>
      <c r="E181" s="63" t="s">
        <v>381</v>
      </c>
      <c r="F181" s="58" t="s">
        <v>443</v>
      </c>
      <c r="G181" s="58" t="s">
        <v>546</v>
      </c>
      <c r="H181" s="58" t="s">
        <v>428</v>
      </c>
      <c r="I181" s="62"/>
    </row>
    <row r="182" spans="1:9" x14ac:dyDescent="0.25">
      <c r="A182" s="60">
        <v>3612</v>
      </c>
      <c r="B182" s="58" t="s">
        <v>630</v>
      </c>
      <c r="C182" s="63" t="s">
        <v>68</v>
      </c>
      <c r="D182" s="63" t="s">
        <v>3</v>
      </c>
      <c r="E182" s="63" t="s">
        <v>381</v>
      </c>
      <c r="F182" s="58" t="s">
        <v>443</v>
      </c>
      <c r="G182" s="58" t="s">
        <v>498</v>
      </c>
      <c r="H182" s="58"/>
      <c r="I182" s="62"/>
    </row>
    <row r="183" spans="1:9" x14ac:dyDescent="0.25">
      <c r="A183" s="60">
        <v>3614</v>
      </c>
      <c r="B183" s="58" t="s">
        <v>631</v>
      </c>
      <c r="C183" s="63" t="s">
        <v>21</v>
      </c>
      <c r="D183" s="63" t="s">
        <v>20</v>
      </c>
      <c r="E183" s="63" t="s">
        <v>381</v>
      </c>
      <c r="F183" s="58" t="s">
        <v>443</v>
      </c>
      <c r="G183" s="58" t="s">
        <v>485</v>
      </c>
      <c r="H183" s="58" t="s">
        <v>428</v>
      </c>
      <c r="I183" s="62"/>
    </row>
    <row r="184" spans="1:9" x14ac:dyDescent="0.25">
      <c r="A184" s="60">
        <v>3615</v>
      </c>
      <c r="B184" s="58" t="s">
        <v>632</v>
      </c>
      <c r="C184" s="63" t="s">
        <v>9</v>
      </c>
      <c r="D184" s="63" t="s">
        <v>10</v>
      </c>
      <c r="E184" s="63" t="s">
        <v>381</v>
      </c>
      <c r="F184" s="58" t="s">
        <v>443</v>
      </c>
      <c r="G184" s="58" t="s">
        <v>546</v>
      </c>
      <c r="H184" s="58" t="s">
        <v>428</v>
      </c>
      <c r="I184" s="62"/>
    </row>
    <row r="185" spans="1:9" x14ac:dyDescent="0.25">
      <c r="A185" s="60">
        <v>3616</v>
      </c>
      <c r="B185" s="58" t="s">
        <v>633</v>
      </c>
      <c r="C185" s="63" t="s">
        <v>376</v>
      </c>
      <c r="D185" s="63" t="s">
        <v>17</v>
      </c>
      <c r="E185" s="63" t="s">
        <v>381</v>
      </c>
      <c r="F185" s="58" t="s">
        <v>443</v>
      </c>
      <c r="G185" s="58" t="s">
        <v>485</v>
      </c>
      <c r="H185" s="58" t="s">
        <v>428</v>
      </c>
      <c r="I185" s="62"/>
    </row>
    <row r="186" spans="1:9" x14ac:dyDescent="0.25">
      <c r="A186" s="60">
        <v>3617</v>
      </c>
      <c r="B186" s="58" t="s">
        <v>634</v>
      </c>
      <c r="C186" s="63" t="s">
        <v>2</v>
      </c>
      <c r="D186" s="63" t="s">
        <v>3</v>
      </c>
      <c r="E186" s="63" t="s">
        <v>381</v>
      </c>
      <c r="F186" s="58" t="s">
        <v>443</v>
      </c>
      <c r="G186" s="58" t="s">
        <v>2</v>
      </c>
      <c r="H186" s="58"/>
      <c r="I186" s="62"/>
    </row>
    <row r="187" spans="1:9" x14ac:dyDescent="0.25">
      <c r="A187" s="60">
        <v>3618</v>
      </c>
      <c r="B187" s="58" t="s">
        <v>635</v>
      </c>
      <c r="C187" s="63" t="s">
        <v>2</v>
      </c>
      <c r="D187" s="63" t="s">
        <v>3</v>
      </c>
      <c r="E187" s="63" t="s">
        <v>381</v>
      </c>
      <c r="F187" s="58" t="s">
        <v>443</v>
      </c>
      <c r="G187" s="58" t="s">
        <v>2</v>
      </c>
      <c r="H187" s="58"/>
      <c r="I187" s="62"/>
    </row>
    <row r="188" spans="1:9" x14ac:dyDescent="0.25">
      <c r="A188" s="60">
        <v>3619</v>
      </c>
      <c r="B188" s="58" t="s">
        <v>636</v>
      </c>
      <c r="C188" s="63" t="s">
        <v>2</v>
      </c>
      <c r="D188" s="63" t="s">
        <v>3</v>
      </c>
      <c r="E188" s="63" t="s">
        <v>381</v>
      </c>
      <c r="F188" s="58" t="s">
        <v>443</v>
      </c>
      <c r="G188" s="58" t="s">
        <v>2</v>
      </c>
      <c r="H188" s="58"/>
      <c r="I188" s="62"/>
    </row>
    <row r="189" spans="1:9" x14ac:dyDescent="0.25">
      <c r="A189" s="60">
        <v>3621</v>
      </c>
      <c r="B189" s="58" t="s">
        <v>637</v>
      </c>
      <c r="C189" s="63" t="s">
        <v>2</v>
      </c>
      <c r="D189" s="63" t="s">
        <v>3</v>
      </c>
      <c r="E189" s="63" t="s">
        <v>381</v>
      </c>
      <c r="F189" s="58" t="s">
        <v>443</v>
      </c>
      <c r="G189" s="58" t="s">
        <v>2</v>
      </c>
      <c r="H189" s="58"/>
      <c r="I189" s="62"/>
    </row>
    <row r="190" spans="1:9" x14ac:dyDescent="0.25">
      <c r="A190" s="60">
        <v>3622</v>
      </c>
      <c r="B190" s="58" t="s">
        <v>638</v>
      </c>
      <c r="C190" s="63" t="s">
        <v>2</v>
      </c>
      <c r="D190" s="63" t="s">
        <v>3</v>
      </c>
      <c r="E190" s="63" t="s">
        <v>381</v>
      </c>
      <c r="F190" s="58" t="s">
        <v>443</v>
      </c>
      <c r="G190" s="58" t="s">
        <v>2</v>
      </c>
      <c r="H190" s="58"/>
      <c r="I190" s="62"/>
    </row>
    <row r="191" spans="1:9" x14ac:dyDescent="0.25">
      <c r="A191" s="60">
        <v>3623</v>
      </c>
      <c r="B191" s="58" t="s">
        <v>639</v>
      </c>
      <c r="C191" s="63" t="s">
        <v>2</v>
      </c>
      <c r="D191" s="63" t="s">
        <v>3</v>
      </c>
      <c r="E191" s="63" t="s">
        <v>381</v>
      </c>
      <c r="F191" s="58" t="s">
        <v>443</v>
      </c>
      <c r="G191" s="58" t="s">
        <v>2</v>
      </c>
      <c r="H191" s="58"/>
      <c r="I191" s="62"/>
    </row>
    <row r="192" spans="1:9" x14ac:dyDescent="0.25">
      <c r="A192" s="60">
        <v>3624</v>
      </c>
      <c r="B192" s="58" t="s">
        <v>640</v>
      </c>
      <c r="C192" s="63" t="s">
        <v>22</v>
      </c>
      <c r="D192" s="63" t="s">
        <v>3</v>
      </c>
      <c r="E192" s="63" t="s">
        <v>381</v>
      </c>
      <c r="F192" s="58" t="s">
        <v>443</v>
      </c>
      <c r="G192" s="58" t="s">
        <v>2</v>
      </c>
      <c r="H192" s="58"/>
      <c r="I192" s="62"/>
    </row>
    <row r="193" spans="1:9" x14ac:dyDescent="0.25">
      <c r="A193" s="60">
        <v>3626</v>
      </c>
      <c r="B193" s="58" t="s">
        <v>641</v>
      </c>
      <c r="C193" s="63" t="s">
        <v>379</v>
      </c>
      <c r="D193" s="63" t="s">
        <v>20</v>
      </c>
      <c r="E193" s="63" t="s">
        <v>381</v>
      </c>
      <c r="F193" s="58" t="s">
        <v>443</v>
      </c>
      <c r="G193" s="58" t="s">
        <v>485</v>
      </c>
      <c r="H193" s="58" t="s">
        <v>428</v>
      </c>
      <c r="I193" s="62"/>
    </row>
    <row r="194" spans="1:9" x14ac:dyDescent="0.25">
      <c r="A194" s="60">
        <v>3627</v>
      </c>
      <c r="B194" s="58" t="s">
        <v>642</v>
      </c>
      <c r="C194" s="63" t="s">
        <v>23</v>
      </c>
      <c r="D194" s="63" t="s">
        <v>3</v>
      </c>
      <c r="E194" s="63" t="s">
        <v>381</v>
      </c>
      <c r="F194" s="58" t="s">
        <v>443</v>
      </c>
      <c r="G194" s="58" t="s">
        <v>498</v>
      </c>
      <c r="H194" s="58"/>
      <c r="I194" s="62"/>
    </row>
    <row r="195" spans="1:9" x14ac:dyDescent="0.25">
      <c r="A195" s="60">
        <v>3634</v>
      </c>
      <c r="B195" s="58" t="s">
        <v>643</v>
      </c>
      <c r="C195" s="63" t="s">
        <v>68</v>
      </c>
      <c r="D195" s="63" t="s">
        <v>3</v>
      </c>
      <c r="E195" s="63" t="s">
        <v>381</v>
      </c>
      <c r="F195" s="58" t="s">
        <v>443</v>
      </c>
      <c r="G195" s="58" t="s">
        <v>498</v>
      </c>
      <c r="H195" s="58"/>
      <c r="I195" s="62"/>
    </row>
    <row r="196" spans="1:9" x14ac:dyDescent="0.25">
      <c r="A196" s="60">
        <v>3635</v>
      </c>
      <c r="B196" s="58" t="s">
        <v>644</v>
      </c>
      <c r="C196" s="63" t="s">
        <v>377</v>
      </c>
      <c r="D196" s="63" t="s">
        <v>3</v>
      </c>
      <c r="E196" s="63" t="s">
        <v>381</v>
      </c>
      <c r="F196" s="58" t="s">
        <v>443</v>
      </c>
      <c r="G196" s="58" t="s">
        <v>498</v>
      </c>
      <c r="H196" s="58" t="s">
        <v>428</v>
      </c>
      <c r="I196" s="62"/>
    </row>
    <row r="197" spans="1:9" x14ac:dyDescent="0.25">
      <c r="A197" s="60">
        <v>3636</v>
      </c>
      <c r="B197" s="58" t="s">
        <v>645</v>
      </c>
      <c r="C197" s="63" t="s">
        <v>24</v>
      </c>
      <c r="D197" s="63" t="s">
        <v>3</v>
      </c>
      <c r="E197" s="63" t="s">
        <v>381</v>
      </c>
      <c r="F197" s="58" t="s">
        <v>443</v>
      </c>
      <c r="G197" s="58" t="s">
        <v>498</v>
      </c>
      <c r="H197" s="58" t="s">
        <v>428</v>
      </c>
      <c r="I197" s="62"/>
    </row>
    <row r="198" spans="1:9" x14ac:dyDescent="0.25">
      <c r="A198" s="60">
        <v>3637</v>
      </c>
      <c r="B198" s="58" t="s">
        <v>646</v>
      </c>
      <c r="C198" s="63" t="s">
        <v>25</v>
      </c>
      <c r="D198" s="63" t="s">
        <v>3</v>
      </c>
      <c r="E198" s="63" t="s">
        <v>381</v>
      </c>
      <c r="F198" s="58" t="s">
        <v>443</v>
      </c>
      <c r="G198" s="58" t="s">
        <v>498</v>
      </c>
      <c r="H198" s="58" t="s">
        <v>428</v>
      </c>
      <c r="I198" s="62"/>
    </row>
    <row r="199" spans="1:9" x14ac:dyDescent="0.25">
      <c r="A199" s="60">
        <v>3650</v>
      </c>
      <c r="B199" s="58" t="s">
        <v>647</v>
      </c>
      <c r="C199" s="63" t="s">
        <v>26</v>
      </c>
      <c r="D199" s="63" t="s">
        <v>3</v>
      </c>
      <c r="E199" s="63" t="s">
        <v>381</v>
      </c>
      <c r="F199" s="58" t="s">
        <v>443</v>
      </c>
      <c r="G199" s="58" t="s">
        <v>498</v>
      </c>
      <c r="H199" s="58"/>
      <c r="I199" s="62"/>
    </row>
    <row r="200" spans="1:9" x14ac:dyDescent="0.25">
      <c r="A200" s="60">
        <v>3654</v>
      </c>
      <c r="B200" s="58" t="s">
        <v>648</v>
      </c>
      <c r="C200" s="63" t="s">
        <v>27</v>
      </c>
      <c r="D200" s="63" t="s">
        <v>490</v>
      </c>
      <c r="E200" s="63" t="s">
        <v>381</v>
      </c>
      <c r="F200" s="58" t="s">
        <v>443</v>
      </c>
      <c r="G200" s="58" t="s">
        <v>485</v>
      </c>
      <c r="H200" s="58" t="s">
        <v>428</v>
      </c>
      <c r="I200" s="62"/>
    </row>
    <row r="201" spans="1:9" x14ac:dyDescent="0.25">
      <c r="A201" s="88">
        <v>9216</v>
      </c>
      <c r="B201" s="89" t="s">
        <v>649</v>
      </c>
      <c r="C201" s="90"/>
      <c r="D201" s="90"/>
      <c r="E201" s="90" t="s">
        <v>116</v>
      </c>
      <c r="F201" s="91" t="s">
        <v>650</v>
      </c>
      <c r="G201" s="91" t="s">
        <v>573</v>
      </c>
      <c r="H201" s="91" t="s">
        <v>428</v>
      </c>
      <c r="I201" s="92" t="s">
        <v>651</v>
      </c>
    </row>
    <row r="202" spans="1:9" x14ac:dyDescent="0.25">
      <c r="A202" s="93">
        <v>9217</v>
      </c>
      <c r="B202" s="94" t="s">
        <v>652</v>
      </c>
      <c r="C202" s="95"/>
      <c r="D202" s="95"/>
      <c r="E202" s="96" t="s">
        <v>116</v>
      </c>
      <c r="F202" s="97" t="s">
        <v>443</v>
      </c>
      <c r="G202" s="98" t="s">
        <v>2</v>
      </c>
      <c r="H202" s="98" t="s">
        <v>428</v>
      </c>
      <c r="I202" s="99" t="s">
        <v>653</v>
      </c>
    </row>
    <row r="203" spans="1:9" x14ac:dyDescent="0.25">
      <c r="A203" s="93">
        <v>5011</v>
      </c>
      <c r="B203" s="94" t="s">
        <v>654</v>
      </c>
      <c r="C203" s="95"/>
      <c r="D203" s="95"/>
      <c r="E203" s="96" t="s">
        <v>116</v>
      </c>
      <c r="F203" s="97" t="s">
        <v>443</v>
      </c>
      <c r="G203" s="98" t="s">
        <v>2</v>
      </c>
      <c r="H203" s="98" t="s">
        <v>428</v>
      </c>
      <c r="I203" s="99" t="s">
        <v>653</v>
      </c>
    </row>
    <row r="204" spans="1:9" x14ac:dyDescent="0.25">
      <c r="A204" s="93">
        <v>5020</v>
      </c>
      <c r="B204" s="94" t="s">
        <v>655</v>
      </c>
      <c r="C204" s="95"/>
      <c r="D204" s="95"/>
      <c r="E204" s="96" t="s">
        <v>116</v>
      </c>
      <c r="F204" s="97" t="s">
        <v>443</v>
      </c>
      <c r="G204" s="98" t="s">
        <v>439</v>
      </c>
      <c r="H204" s="98" t="s">
        <v>428</v>
      </c>
      <c r="I204" s="99" t="s">
        <v>653</v>
      </c>
    </row>
    <row r="205" spans="1:9" x14ac:dyDescent="0.25">
      <c r="A205" s="100">
        <v>6230</v>
      </c>
      <c r="B205" s="101" t="s">
        <v>656</v>
      </c>
      <c r="C205" s="96" t="s">
        <v>2</v>
      </c>
      <c r="D205" s="96" t="s">
        <v>3</v>
      </c>
      <c r="E205" s="96" t="s">
        <v>116</v>
      </c>
      <c r="F205" s="98" t="s">
        <v>443</v>
      </c>
      <c r="G205" s="98" t="s">
        <v>2</v>
      </c>
      <c r="H205" s="98"/>
      <c r="I205" s="99" t="s">
        <v>653</v>
      </c>
    </row>
    <row r="206" spans="1:9" x14ac:dyDescent="0.25">
      <c r="A206" s="100">
        <v>6260</v>
      </c>
      <c r="B206" s="101" t="s">
        <v>657</v>
      </c>
      <c r="C206" s="96" t="s">
        <v>2</v>
      </c>
      <c r="D206" s="96" t="s">
        <v>3</v>
      </c>
      <c r="E206" s="96" t="s">
        <v>116</v>
      </c>
      <c r="F206" s="98" t="s">
        <v>443</v>
      </c>
      <c r="G206" s="98" t="s">
        <v>2</v>
      </c>
      <c r="H206" s="98"/>
      <c r="I206" s="99" t="s">
        <v>653</v>
      </c>
    </row>
    <row r="207" spans="1:9" x14ac:dyDescent="0.25">
      <c r="A207" s="93">
        <v>6211</v>
      </c>
      <c r="B207" s="102" t="s">
        <v>658</v>
      </c>
      <c r="C207" s="103"/>
      <c r="D207" s="103"/>
      <c r="E207" s="96" t="s">
        <v>116</v>
      </c>
      <c r="F207" s="97" t="s">
        <v>443</v>
      </c>
      <c r="G207" s="98" t="s">
        <v>2</v>
      </c>
      <c r="H207" s="104"/>
      <c r="I207" s="99" t="s">
        <v>653</v>
      </c>
    </row>
    <row r="208" spans="1:9" x14ac:dyDescent="0.25">
      <c r="A208" s="93">
        <v>6221</v>
      </c>
      <c r="B208" s="102" t="s">
        <v>659</v>
      </c>
      <c r="C208" s="103"/>
      <c r="D208" s="103"/>
      <c r="E208" s="96" t="s">
        <v>116</v>
      </c>
      <c r="F208" s="97" t="s">
        <v>443</v>
      </c>
      <c r="G208" s="98" t="s">
        <v>439</v>
      </c>
      <c r="H208" s="104"/>
      <c r="I208" s="99" t="s">
        <v>653</v>
      </c>
    </row>
    <row r="209" spans="1:10" x14ac:dyDescent="0.25">
      <c r="A209" s="93">
        <v>9209</v>
      </c>
      <c r="B209" s="102" t="s">
        <v>444</v>
      </c>
      <c r="C209" s="103"/>
      <c r="D209" s="103"/>
      <c r="E209" s="96" t="s">
        <v>116</v>
      </c>
      <c r="F209" s="97" t="s">
        <v>443</v>
      </c>
      <c r="G209" s="98" t="s">
        <v>439</v>
      </c>
      <c r="H209" s="104"/>
      <c r="I209" s="99" t="s">
        <v>653</v>
      </c>
    </row>
    <row r="210" spans="1:10" x14ac:dyDescent="0.25">
      <c r="A210" s="93">
        <v>6441</v>
      </c>
      <c r="B210" s="102" t="s">
        <v>660</v>
      </c>
      <c r="C210" s="103"/>
      <c r="D210" s="103"/>
      <c r="E210" s="96" t="s">
        <v>116</v>
      </c>
      <c r="F210" s="97" t="s">
        <v>443</v>
      </c>
      <c r="G210" s="98" t="s">
        <v>439</v>
      </c>
      <c r="H210" s="104"/>
      <c r="I210" s="99" t="s">
        <v>653</v>
      </c>
    </row>
    <row r="211" spans="1:10" x14ac:dyDescent="0.25">
      <c r="A211" s="93">
        <v>6806</v>
      </c>
      <c r="B211" s="102" t="s">
        <v>661</v>
      </c>
      <c r="C211" s="103"/>
      <c r="D211" s="103"/>
      <c r="E211" s="96" t="s">
        <v>116</v>
      </c>
      <c r="F211" s="97" t="s">
        <v>650</v>
      </c>
      <c r="G211" s="98" t="s">
        <v>439</v>
      </c>
      <c r="H211" s="104"/>
      <c r="I211" s="99" t="s">
        <v>653</v>
      </c>
    </row>
    <row r="212" spans="1:10" x14ac:dyDescent="0.25">
      <c r="A212" s="105">
        <v>8208</v>
      </c>
      <c r="B212" s="101" t="s">
        <v>662</v>
      </c>
      <c r="C212" s="96" t="s">
        <v>663</v>
      </c>
      <c r="D212" s="96" t="s">
        <v>664</v>
      </c>
      <c r="E212" s="96" t="s">
        <v>116</v>
      </c>
      <c r="F212" s="98" t="s">
        <v>650</v>
      </c>
      <c r="G212" s="98" t="s">
        <v>439</v>
      </c>
      <c r="H212" s="98" t="s">
        <v>428</v>
      </c>
      <c r="I212" s="99" t="s">
        <v>653</v>
      </c>
    </row>
    <row r="213" spans="1:10" x14ac:dyDescent="0.25">
      <c r="A213" s="105">
        <v>8351</v>
      </c>
      <c r="B213" s="101" t="s">
        <v>665</v>
      </c>
      <c r="C213" s="96" t="s">
        <v>666</v>
      </c>
      <c r="D213" s="96" t="s">
        <v>667</v>
      </c>
      <c r="E213" s="96" t="s">
        <v>116</v>
      </c>
      <c r="F213" s="98" t="s">
        <v>650</v>
      </c>
      <c r="G213" s="98" t="s">
        <v>439</v>
      </c>
      <c r="H213" s="98" t="s">
        <v>428</v>
      </c>
      <c r="I213" s="99" t="s">
        <v>653</v>
      </c>
    </row>
    <row r="214" spans="1:10" x14ac:dyDescent="0.25">
      <c r="A214" s="105">
        <v>6491</v>
      </c>
      <c r="B214" s="101" t="s">
        <v>668</v>
      </c>
      <c r="C214" s="96" t="s">
        <v>361</v>
      </c>
      <c r="D214" s="96" t="s">
        <v>360</v>
      </c>
      <c r="E214" s="96" t="s">
        <v>116</v>
      </c>
      <c r="F214" s="98" t="s">
        <v>443</v>
      </c>
      <c r="G214" s="98" t="s">
        <v>439</v>
      </c>
      <c r="H214" s="98" t="s">
        <v>428</v>
      </c>
      <c r="I214" s="99" t="s">
        <v>653</v>
      </c>
    </row>
    <row r="215" spans="1:10" x14ac:dyDescent="0.25">
      <c r="A215" s="105">
        <v>6458</v>
      </c>
      <c r="B215" s="101" t="s">
        <v>669</v>
      </c>
      <c r="C215" s="96" t="s">
        <v>38</v>
      </c>
      <c r="D215" s="96" t="s">
        <v>39</v>
      </c>
      <c r="E215" s="96" t="s">
        <v>116</v>
      </c>
      <c r="F215" s="98" t="s">
        <v>443</v>
      </c>
      <c r="G215" s="98" t="s">
        <v>477</v>
      </c>
      <c r="H215" s="98" t="s">
        <v>428</v>
      </c>
      <c r="I215" s="99" t="s">
        <v>653</v>
      </c>
    </row>
    <row r="216" spans="1:10" x14ac:dyDescent="0.25">
      <c r="A216" s="105">
        <v>6444</v>
      </c>
      <c r="B216" s="101" t="s">
        <v>670</v>
      </c>
      <c r="C216" s="96" t="s">
        <v>30</v>
      </c>
      <c r="D216" s="96" t="s">
        <v>31</v>
      </c>
      <c r="E216" s="96" t="s">
        <v>116</v>
      </c>
      <c r="F216" s="98" t="s">
        <v>443</v>
      </c>
      <c r="G216" s="98" t="s">
        <v>468</v>
      </c>
      <c r="H216" s="98" t="s">
        <v>428</v>
      </c>
      <c r="I216" s="99" t="s">
        <v>653</v>
      </c>
    </row>
    <row r="217" spans="1:10" x14ac:dyDescent="0.25">
      <c r="A217" s="100">
        <v>3611</v>
      </c>
      <c r="B217" s="98" t="s">
        <v>671</v>
      </c>
      <c r="C217" s="96" t="s">
        <v>19</v>
      </c>
      <c r="D217" s="96" t="s">
        <v>490</v>
      </c>
      <c r="E217" s="96" t="s">
        <v>381</v>
      </c>
      <c r="F217" s="98" t="s">
        <v>443</v>
      </c>
      <c r="G217" s="98" t="s">
        <v>485</v>
      </c>
      <c r="H217" s="98" t="s">
        <v>428</v>
      </c>
      <c r="I217" s="99" t="s">
        <v>653</v>
      </c>
      <c r="J217" s="106" t="s">
        <v>672</v>
      </c>
    </row>
  </sheetData>
  <autoFilter ref="A1:I217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K1" sqref="K1:K1048576"/>
    </sheetView>
  </sheetViews>
  <sheetFormatPr defaultRowHeight="15" x14ac:dyDescent="0.25"/>
  <sheetData>
    <row r="1" spans="1:1" x14ac:dyDescent="0.25">
      <c r="A1" t="s">
        <v>398</v>
      </c>
    </row>
    <row r="2" spans="1:1" x14ac:dyDescent="0.25">
      <c r="A2" t="s">
        <v>678</v>
      </c>
    </row>
    <row r="4" spans="1:1" x14ac:dyDescent="0.25">
      <c r="A4" t="s">
        <v>399</v>
      </c>
    </row>
    <row r="5" spans="1:1" x14ac:dyDescent="0.25">
      <c r="A5" t="s">
        <v>400</v>
      </c>
    </row>
    <row r="6" spans="1:1" x14ac:dyDescent="0.25">
      <c r="A6" t="s">
        <v>679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680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71" workbookViewId="0">
      <selection activeCell="C6" sqref="C6:D6"/>
    </sheetView>
  </sheetViews>
  <sheetFormatPr defaultColWidth="9.140625" defaultRowHeight="15" x14ac:dyDescent="0.25"/>
  <cols>
    <col min="1" max="1" width="21.7109375" style="51" bestFit="1" customWidth="1"/>
    <col min="2" max="2" width="19.28515625" style="51" bestFit="1" customWidth="1"/>
    <col min="3" max="3" width="28.7109375" style="51" bestFit="1" customWidth="1"/>
    <col min="4" max="4" width="20.140625" style="51" bestFit="1" customWidth="1"/>
    <col min="5" max="5" width="14.42578125" style="51" bestFit="1" customWidth="1"/>
    <col min="6" max="6" width="20.140625" style="51" bestFit="1" customWidth="1"/>
    <col min="7" max="7" width="23.140625" style="51" bestFit="1" customWidth="1"/>
    <col min="8" max="11" width="14.42578125" style="51" bestFit="1" customWidth="1"/>
    <col min="12" max="12" width="10.42578125" style="51" customWidth="1"/>
    <col min="13" max="16384" width="9.140625" style="51"/>
  </cols>
  <sheetData>
    <row r="1" spans="1:12" ht="25.5" x14ac:dyDescent="0.25">
      <c r="A1" s="2" t="str">
        <f>Ориент!A2</f>
        <v>Регион</v>
      </c>
      <c r="B1" s="2" t="str">
        <f>Ориент!B2</f>
        <v>Город</v>
      </c>
      <c r="C1" s="2" t="str">
        <f>Ориент!C2</f>
        <v>Партнер</v>
      </c>
      <c r="D1" s="2" t="str">
        <f>Ориент!D2</f>
        <v>ФИО ответсвенного сотрудника</v>
      </c>
      <c r="E1" s="2" t="str">
        <f>Ориент!E2</f>
        <v>Телефон партнера</v>
      </c>
      <c r="F1" s="2" t="str">
        <f>Ориент!F2</f>
        <v>Почта</v>
      </c>
      <c r="G1" s="2" t="str">
        <f>Ориент!G2</f>
        <v>Сайт</v>
      </c>
      <c r="H1" s="2" t="str">
        <f>Ориент!H2</f>
        <v>Формат обслуживания</v>
      </c>
      <c r="I1" s="2" t="str">
        <f>Ориент!I2</f>
        <v>Перечень оборудования</v>
      </c>
      <c r="J1" s="2" t="str">
        <f>Ориент!J2</f>
        <v>Оборудование</v>
      </c>
      <c r="K1" s="2" t="str">
        <f>Ориент!K2</f>
        <v>Комментарий</v>
      </c>
      <c r="L1" s="2" t="s">
        <v>1</v>
      </c>
    </row>
    <row r="2" spans="1:12" x14ac:dyDescent="0.25">
      <c r="A2" s="52" t="s">
        <v>39</v>
      </c>
      <c r="B2" s="53" t="s">
        <v>109</v>
      </c>
      <c r="C2" s="49" t="s">
        <v>696</v>
      </c>
      <c r="D2" s="49" t="s">
        <v>697</v>
      </c>
      <c r="E2" s="48" t="s">
        <v>701</v>
      </c>
      <c r="F2" s="40" t="s">
        <v>699</v>
      </c>
      <c r="G2" s="40" t="s">
        <v>698</v>
      </c>
      <c r="H2" s="48" t="s">
        <v>383</v>
      </c>
      <c r="I2" s="48" t="s">
        <v>401</v>
      </c>
      <c r="J2" s="48" t="s">
        <v>402</v>
      </c>
      <c r="K2" s="48" t="s">
        <v>700</v>
      </c>
      <c r="L2" s="52" t="s">
        <v>116</v>
      </c>
    </row>
    <row r="3" spans="1:12" x14ac:dyDescent="0.25">
      <c r="A3" s="52" t="s">
        <v>39</v>
      </c>
      <c r="B3" s="53" t="s">
        <v>110</v>
      </c>
      <c r="C3" s="49" t="s">
        <v>696</v>
      </c>
      <c r="D3" s="49" t="s">
        <v>697</v>
      </c>
      <c r="E3" s="48" t="s">
        <v>701</v>
      </c>
      <c r="F3" s="40" t="s">
        <v>699</v>
      </c>
      <c r="G3" s="40" t="s">
        <v>698</v>
      </c>
      <c r="H3" s="48" t="s">
        <v>383</v>
      </c>
      <c r="I3" s="48" t="s">
        <v>401</v>
      </c>
      <c r="J3" s="48" t="s">
        <v>402</v>
      </c>
      <c r="K3" s="48" t="s">
        <v>700</v>
      </c>
      <c r="L3" s="52" t="s">
        <v>116</v>
      </c>
    </row>
    <row r="4" spans="1:12" x14ac:dyDescent="0.25">
      <c r="A4" s="52" t="s">
        <v>3</v>
      </c>
      <c r="B4" s="53" t="s">
        <v>26</v>
      </c>
      <c r="C4" s="49" t="s">
        <v>696</v>
      </c>
      <c r="D4" s="49" t="s">
        <v>697</v>
      </c>
      <c r="E4" s="48" t="s">
        <v>701</v>
      </c>
      <c r="F4" s="40" t="s">
        <v>699</v>
      </c>
      <c r="G4" s="40" t="s">
        <v>698</v>
      </c>
      <c r="H4" s="48" t="s">
        <v>383</v>
      </c>
      <c r="I4" s="48" t="s">
        <v>401</v>
      </c>
      <c r="J4" s="48" t="s">
        <v>402</v>
      </c>
      <c r="K4" s="48" t="s">
        <v>700</v>
      </c>
      <c r="L4" s="52" t="s">
        <v>116</v>
      </c>
    </row>
    <row r="5" spans="1:12" x14ac:dyDescent="0.25">
      <c r="A5" s="52" t="s">
        <v>5</v>
      </c>
      <c r="B5" s="53" t="s">
        <v>4</v>
      </c>
      <c r="C5" s="49" t="s">
        <v>696</v>
      </c>
      <c r="D5" s="49" t="s">
        <v>697</v>
      </c>
      <c r="E5" s="48" t="s">
        <v>701</v>
      </c>
      <c r="F5" s="40" t="s">
        <v>699</v>
      </c>
      <c r="G5" s="40" t="s">
        <v>698</v>
      </c>
      <c r="H5" s="48" t="s">
        <v>383</v>
      </c>
      <c r="I5" s="48" t="s">
        <v>401</v>
      </c>
      <c r="J5" s="48" t="s">
        <v>402</v>
      </c>
      <c r="K5" s="48" t="s">
        <v>700</v>
      </c>
      <c r="L5" s="52" t="s">
        <v>116</v>
      </c>
    </row>
    <row r="6" spans="1:12" x14ac:dyDescent="0.25">
      <c r="A6" s="52" t="s">
        <v>60</v>
      </c>
      <c r="B6" s="53" t="s">
        <v>59</v>
      </c>
      <c r="C6" s="49" t="s">
        <v>696</v>
      </c>
      <c r="D6" s="49" t="s">
        <v>697</v>
      </c>
      <c r="E6" s="48" t="s">
        <v>701</v>
      </c>
      <c r="F6" s="40" t="s">
        <v>699</v>
      </c>
      <c r="G6" s="40" t="s">
        <v>698</v>
      </c>
      <c r="H6" s="48" t="s">
        <v>383</v>
      </c>
      <c r="I6" s="48" t="s">
        <v>401</v>
      </c>
      <c r="J6" s="48" t="s">
        <v>402</v>
      </c>
      <c r="K6" s="48" t="s">
        <v>700</v>
      </c>
      <c r="L6" s="52" t="s">
        <v>116</v>
      </c>
    </row>
    <row r="7" spans="1:12" x14ac:dyDescent="0.25">
      <c r="A7" s="52" t="s">
        <v>3</v>
      </c>
      <c r="B7" s="53" t="s">
        <v>6</v>
      </c>
      <c r="C7" s="49" t="s">
        <v>696</v>
      </c>
      <c r="D7" s="49" t="s">
        <v>697</v>
      </c>
      <c r="E7" s="48" t="s">
        <v>701</v>
      </c>
      <c r="F7" s="40" t="s">
        <v>699</v>
      </c>
      <c r="G7" s="40" t="s">
        <v>698</v>
      </c>
      <c r="H7" s="48" t="s">
        <v>383</v>
      </c>
      <c r="I7" s="48" t="s">
        <v>401</v>
      </c>
      <c r="J7" s="48" t="s">
        <v>402</v>
      </c>
      <c r="K7" s="48" t="s">
        <v>700</v>
      </c>
      <c r="L7" s="52" t="s">
        <v>116</v>
      </c>
    </row>
    <row r="8" spans="1:12" x14ac:dyDescent="0.25">
      <c r="A8" s="52" t="s">
        <v>8</v>
      </c>
      <c r="B8" s="53" t="s">
        <v>7</v>
      </c>
      <c r="C8" s="49" t="s">
        <v>696</v>
      </c>
      <c r="D8" s="49" t="s">
        <v>697</v>
      </c>
      <c r="E8" s="48" t="s">
        <v>701</v>
      </c>
      <c r="F8" s="40" t="s">
        <v>699</v>
      </c>
      <c r="G8" s="40" t="s">
        <v>698</v>
      </c>
      <c r="H8" s="48" t="s">
        <v>383</v>
      </c>
      <c r="I8" s="48" t="s">
        <v>401</v>
      </c>
      <c r="J8" s="48" t="s">
        <v>402</v>
      </c>
      <c r="K8" s="48" t="s">
        <v>700</v>
      </c>
      <c r="L8" s="52" t="s">
        <v>116</v>
      </c>
    </row>
    <row r="9" spans="1:12" x14ac:dyDescent="0.25">
      <c r="A9" s="52" t="s">
        <v>33</v>
      </c>
      <c r="B9" s="53" t="s">
        <v>103</v>
      </c>
      <c r="C9" s="49" t="s">
        <v>696</v>
      </c>
      <c r="D9" s="49" t="s">
        <v>697</v>
      </c>
      <c r="E9" s="48" t="s">
        <v>701</v>
      </c>
      <c r="F9" s="40" t="s">
        <v>699</v>
      </c>
      <c r="G9" s="40" t="s">
        <v>698</v>
      </c>
      <c r="H9" s="48" t="s">
        <v>383</v>
      </c>
      <c r="I9" s="48" t="s">
        <v>401</v>
      </c>
      <c r="J9" s="48" t="s">
        <v>402</v>
      </c>
      <c r="K9" s="48" t="s">
        <v>700</v>
      </c>
      <c r="L9" s="52" t="s">
        <v>116</v>
      </c>
    </row>
    <row r="10" spans="1:12" x14ac:dyDescent="0.25">
      <c r="A10" s="52" t="s">
        <v>3</v>
      </c>
      <c r="B10" s="53" t="s">
        <v>62</v>
      </c>
      <c r="C10" s="49" t="s">
        <v>696</v>
      </c>
      <c r="D10" s="49" t="s">
        <v>697</v>
      </c>
      <c r="E10" s="48" t="s">
        <v>701</v>
      </c>
      <c r="F10" s="40" t="s">
        <v>699</v>
      </c>
      <c r="G10" s="40" t="s">
        <v>698</v>
      </c>
      <c r="H10" s="48" t="s">
        <v>383</v>
      </c>
      <c r="I10" s="48" t="s">
        <v>401</v>
      </c>
      <c r="J10" s="48" t="s">
        <v>402</v>
      </c>
      <c r="K10" s="48" t="s">
        <v>700</v>
      </c>
      <c r="L10" s="52" t="s">
        <v>116</v>
      </c>
    </row>
    <row r="11" spans="1:12" x14ac:dyDescent="0.25">
      <c r="A11" s="52" t="s">
        <v>112</v>
      </c>
      <c r="B11" s="53" t="s">
        <v>111</v>
      </c>
      <c r="C11" s="49" t="s">
        <v>696</v>
      </c>
      <c r="D11" s="49" t="s">
        <v>697</v>
      </c>
      <c r="E11" s="48" t="s">
        <v>701</v>
      </c>
      <c r="F11" s="40" t="s">
        <v>699</v>
      </c>
      <c r="G11" s="40" t="s">
        <v>698</v>
      </c>
      <c r="H11" s="48" t="s">
        <v>383</v>
      </c>
      <c r="I11" s="48" t="s">
        <v>401</v>
      </c>
      <c r="J11" s="48" t="s">
        <v>402</v>
      </c>
      <c r="K11" s="48" t="s">
        <v>700</v>
      </c>
      <c r="L11" s="52" t="s">
        <v>116</v>
      </c>
    </row>
    <row r="12" spans="1:12" x14ac:dyDescent="0.25">
      <c r="A12" s="52" t="s">
        <v>100</v>
      </c>
      <c r="B12" s="53" t="s">
        <v>99</v>
      </c>
      <c r="C12" s="49" t="s">
        <v>696</v>
      </c>
      <c r="D12" s="49" t="s">
        <v>697</v>
      </c>
      <c r="E12" s="48" t="s">
        <v>701</v>
      </c>
      <c r="F12" s="40" t="s">
        <v>699</v>
      </c>
      <c r="G12" s="40" t="s">
        <v>698</v>
      </c>
      <c r="H12" s="48" t="s">
        <v>383</v>
      </c>
      <c r="I12" s="48" t="s">
        <v>401</v>
      </c>
      <c r="J12" s="48" t="s">
        <v>402</v>
      </c>
      <c r="K12" s="48" t="s">
        <v>700</v>
      </c>
      <c r="L12" s="52" t="s">
        <v>116</v>
      </c>
    </row>
    <row r="13" spans="1:12" x14ac:dyDescent="0.25">
      <c r="A13" s="52" t="s">
        <v>3</v>
      </c>
      <c r="B13" s="53" t="s">
        <v>22</v>
      </c>
      <c r="C13" s="49" t="s">
        <v>696</v>
      </c>
      <c r="D13" s="49" t="s">
        <v>697</v>
      </c>
      <c r="E13" s="48" t="s">
        <v>701</v>
      </c>
      <c r="F13" s="40" t="s">
        <v>699</v>
      </c>
      <c r="G13" s="40" t="s">
        <v>698</v>
      </c>
      <c r="H13" s="48" t="s">
        <v>383</v>
      </c>
      <c r="I13" s="48" t="s">
        <v>401</v>
      </c>
      <c r="J13" s="48" t="s">
        <v>402</v>
      </c>
      <c r="K13" s="48" t="s">
        <v>700</v>
      </c>
      <c r="L13" s="52" t="s">
        <v>116</v>
      </c>
    </row>
    <row r="14" spans="1:12" x14ac:dyDescent="0.25">
      <c r="A14" s="52" t="s">
        <v>297</v>
      </c>
      <c r="B14" s="53" t="s">
        <v>296</v>
      </c>
      <c r="C14" s="49" t="s">
        <v>696</v>
      </c>
      <c r="D14" s="49" t="s">
        <v>697</v>
      </c>
      <c r="E14" s="48" t="s">
        <v>701</v>
      </c>
      <c r="F14" s="40" t="s">
        <v>699</v>
      </c>
      <c r="G14" s="40" t="s">
        <v>698</v>
      </c>
      <c r="H14" s="48" t="s">
        <v>383</v>
      </c>
      <c r="I14" s="48" t="s">
        <v>401</v>
      </c>
      <c r="J14" s="48" t="s">
        <v>402</v>
      </c>
      <c r="K14" s="48" t="s">
        <v>700</v>
      </c>
      <c r="L14" s="52" t="s">
        <v>116</v>
      </c>
    </row>
    <row r="15" spans="1:12" x14ac:dyDescent="0.25">
      <c r="A15" s="52" t="s">
        <v>114</v>
      </c>
      <c r="B15" s="53" t="s">
        <v>113</v>
      </c>
      <c r="C15" s="49" t="s">
        <v>696</v>
      </c>
      <c r="D15" s="49" t="s">
        <v>697</v>
      </c>
      <c r="E15" s="48" t="s">
        <v>701</v>
      </c>
      <c r="F15" s="40" t="s">
        <v>699</v>
      </c>
      <c r="G15" s="40" t="s">
        <v>698</v>
      </c>
      <c r="H15" s="48" t="s">
        <v>383</v>
      </c>
      <c r="I15" s="48" t="s">
        <v>401</v>
      </c>
      <c r="J15" s="48" t="s">
        <v>402</v>
      </c>
      <c r="K15" s="48" t="s">
        <v>700</v>
      </c>
      <c r="L15" s="52" t="s">
        <v>116</v>
      </c>
    </row>
    <row r="16" spans="1:12" x14ac:dyDescent="0.25">
      <c r="A16" s="52" t="s">
        <v>12</v>
      </c>
      <c r="B16" s="53" t="s">
        <v>11</v>
      </c>
      <c r="C16" s="49" t="s">
        <v>696</v>
      </c>
      <c r="D16" s="49" t="s">
        <v>697</v>
      </c>
      <c r="E16" s="48" t="s">
        <v>701</v>
      </c>
      <c r="F16" s="40" t="s">
        <v>699</v>
      </c>
      <c r="G16" s="40" t="s">
        <v>698</v>
      </c>
      <c r="H16" s="48" t="s">
        <v>383</v>
      </c>
      <c r="I16" s="48" t="s">
        <v>401</v>
      </c>
      <c r="J16" s="48" t="s">
        <v>402</v>
      </c>
      <c r="K16" s="48" t="s">
        <v>700</v>
      </c>
      <c r="L16" s="52" t="s">
        <v>116</v>
      </c>
    </row>
    <row r="17" spans="1:12" x14ac:dyDescent="0.25">
      <c r="A17" s="52" t="s">
        <v>39</v>
      </c>
      <c r="B17" s="53" t="s">
        <v>11</v>
      </c>
      <c r="C17" s="49" t="s">
        <v>696</v>
      </c>
      <c r="D17" s="49" t="s">
        <v>697</v>
      </c>
      <c r="E17" s="48" t="s">
        <v>701</v>
      </c>
      <c r="F17" s="40" t="s">
        <v>699</v>
      </c>
      <c r="G17" s="40" t="s">
        <v>698</v>
      </c>
      <c r="H17" s="48" t="s">
        <v>383</v>
      </c>
      <c r="I17" s="48" t="s">
        <v>401</v>
      </c>
      <c r="J17" s="48" t="s">
        <v>402</v>
      </c>
      <c r="K17" s="48" t="s">
        <v>700</v>
      </c>
      <c r="L17" s="52" t="s">
        <v>116</v>
      </c>
    </row>
    <row r="18" spans="1:12" x14ac:dyDescent="0.25">
      <c r="A18" s="52" t="s">
        <v>106</v>
      </c>
      <c r="B18" s="53" t="s">
        <v>105</v>
      </c>
      <c r="C18" s="49" t="s">
        <v>696</v>
      </c>
      <c r="D18" s="49" t="s">
        <v>697</v>
      </c>
      <c r="E18" s="48" t="s">
        <v>701</v>
      </c>
      <c r="F18" s="40" t="s">
        <v>699</v>
      </c>
      <c r="G18" s="40" t="s">
        <v>698</v>
      </c>
      <c r="H18" s="48" t="s">
        <v>383</v>
      </c>
      <c r="I18" s="48" t="s">
        <v>401</v>
      </c>
      <c r="J18" s="48" t="s">
        <v>402</v>
      </c>
      <c r="K18" s="48" t="s">
        <v>700</v>
      </c>
      <c r="L18" s="52" t="s">
        <v>116</v>
      </c>
    </row>
    <row r="19" spans="1:12" x14ac:dyDescent="0.25">
      <c r="A19" s="52" t="s">
        <v>15</v>
      </c>
      <c r="B19" s="53" t="s">
        <v>14</v>
      </c>
      <c r="C19" s="49" t="s">
        <v>696</v>
      </c>
      <c r="D19" s="49" t="s">
        <v>697</v>
      </c>
      <c r="E19" s="48" t="s">
        <v>701</v>
      </c>
      <c r="F19" s="40" t="s">
        <v>699</v>
      </c>
      <c r="G19" s="40" t="s">
        <v>698</v>
      </c>
      <c r="H19" s="48" t="s">
        <v>383</v>
      </c>
      <c r="I19" s="48" t="s">
        <v>401</v>
      </c>
      <c r="J19" s="48" t="s">
        <v>402</v>
      </c>
      <c r="K19" s="48" t="s">
        <v>700</v>
      </c>
      <c r="L19" s="52" t="s">
        <v>116</v>
      </c>
    </row>
    <row r="20" spans="1:12" x14ac:dyDescent="0.25">
      <c r="A20" s="52" t="s">
        <v>3</v>
      </c>
      <c r="B20" s="53" t="s">
        <v>2</v>
      </c>
      <c r="C20" s="49" t="s">
        <v>696</v>
      </c>
      <c r="D20" s="49" t="s">
        <v>697</v>
      </c>
      <c r="E20" s="48" t="s">
        <v>701</v>
      </c>
      <c r="F20" s="40" t="s">
        <v>699</v>
      </c>
      <c r="G20" s="40" t="s">
        <v>698</v>
      </c>
      <c r="H20" s="48" t="s">
        <v>383</v>
      </c>
      <c r="I20" s="48" t="s">
        <v>401</v>
      </c>
      <c r="J20" s="48" t="s">
        <v>402</v>
      </c>
      <c r="K20" s="48" t="s">
        <v>700</v>
      </c>
      <c r="L20" s="52" t="s">
        <v>116</v>
      </c>
    </row>
    <row r="21" spans="1:12" x14ac:dyDescent="0.25">
      <c r="A21" s="52" t="s">
        <v>3</v>
      </c>
      <c r="B21" s="53" t="s">
        <v>63</v>
      </c>
      <c r="C21" s="49" t="s">
        <v>696</v>
      </c>
      <c r="D21" s="49" t="s">
        <v>697</v>
      </c>
      <c r="E21" s="48" t="s">
        <v>701</v>
      </c>
      <c r="F21" s="40" t="s">
        <v>699</v>
      </c>
      <c r="G21" s="40" t="s">
        <v>698</v>
      </c>
      <c r="H21" s="48" t="s">
        <v>383</v>
      </c>
      <c r="I21" s="48" t="s">
        <v>401</v>
      </c>
      <c r="J21" s="48" t="s">
        <v>402</v>
      </c>
      <c r="K21" s="48" t="s">
        <v>700</v>
      </c>
      <c r="L21" s="52" t="s">
        <v>116</v>
      </c>
    </row>
    <row r="22" spans="1:12" x14ac:dyDescent="0.25">
      <c r="A22" s="52" t="s">
        <v>370</v>
      </c>
      <c r="B22" s="53" t="s">
        <v>28</v>
      </c>
      <c r="C22" s="49" t="s">
        <v>696</v>
      </c>
      <c r="D22" s="49" t="s">
        <v>697</v>
      </c>
      <c r="E22" s="48" t="s">
        <v>701</v>
      </c>
      <c r="F22" s="40" t="s">
        <v>699</v>
      </c>
      <c r="G22" s="40" t="s">
        <v>698</v>
      </c>
      <c r="H22" s="48" t="s">
        <v>383</v>
      </c>
      <c r="I22" s="48" t="s">
        <v>401</v>
      </c>
      <c r="J22" s="48" t="s">
        <v>402</v>
      </c>
      <c r="K22" s="48" t="s">
        <v>700</v>
      </c>
      <c r="L22" s="52" t="s">
        <v>116</v>
      </c>
    </row>
    <row r="23" spans="1:12" x14ac:dyDescent="0.25">
      <c r="A23" s="52" t="s">
        <v>118</v>
      </c>
      <c r="B23" s="53" t="s">
        <v>117</v>
      </c>
      <c r="C23" s="49" t="s">
        <v>696</v>
      </c>
      <c r="D23" s="49" t="s">
        <v>697</v>
      </c>
      <c r="E23" s="48" t="s">
        <v>701</v>
      </c>
      <c r="F23" s="40" t="s">
        <v>699</v>
      </c>
      <c r="G23" s="40" t="s">
        <v>698</v>
      </c>
      <c r="H23" s="48" t="s">
        <v>383</v>
      </c>
      <c r="I23" s="48" t="s">
        <v>401</v>
      </c>
      <c r="J23" s="48" t="s">
        <v>402</v>
      </c>
      <c r="K23" s="48" t="s">
        <v>700</v>
      </c>
      <c r="L23" s="52" t="s">
        <v>116</v>
      </c>
    </row>
    <row r="24" spans="1:12" x14ac:dyDescent="0.25">
      <c r="A24" s="52" t="s">
        <v>45</v>
      </c>
      <c r="B24" s="53" t="s">
        <v>32</v>
      </c>
      <c r="C24" s="49" t="s">
        <v>696</v>
      </c>
      <c r="D24" s="49" t="s">
        <v>697</v>
      </c>
      <c r="E24" s="48" t="s">
        <v>701</v>
      </c>
      <c r="F24" s="40" t="s">
        <v>699</v>
      </c>
      <c r="G24" s="40" t="s">
        <v>698</v>
      </c>
      <c r="H24" s="48" t="s">
        <v>383</v>
      </c>
      <c r="I24" s="48" t="s">
        <v>401</v>
      </c>
      <c r="J24" s="48" t="s">
        <v>402</v>
      </c>
      <c r="K24" s="48" t="s">
        <v>700</v>
      </c>
      <c r="L24" s="52" t="s">
        <v>116</v>
      </c>
    </row>
    <row r="25" spans="1:12" x14ac:dyDescent="0.25">
      <c r="A25" s="52" t="s">
        <v>3</v>
      </c>
      <c r="B25" s="53" t="s">
        <v>13</v>
      </c>
      <c r="C25" s="49" t="s">
        <v>696</v>
      </c>
      <c r="D25" s="49" t="s">
        <v>697</v>
      </c>
      <c r="E25" s="48" t="s">
        <v>701</v>
      </c>
      <c r="F25" s="40" t="s">
        <v>699</v>
      </c>
      <c r="G25" s="40" t="s">
        <v>698</v>
      </c>
      <c r="H25" s="48" t="s">
        <v>383</v>
      </c>
      <c r="I25" s="48" t="s">
        <v>401</v>
      </c>
      <c r="J25" s="48" t="s">
        <v>402</v>
      </c>
      <c r="K25" s="48" t="s">
        <v>700</v>
      </c>
      <c r="L25" s="52" t="s">
        <v>116</v>
      </c>
    </row>
    <row r="26" spans="1:12" x14ac:dyDescent="0.25">
      <c r="A26" s="52" t="s">
        <v>3</v>
      </c>
      <c r="B26" s="53" t="s">
        <v>64</v>
      </c>
      <c r="C26" s="49" t="s">
        <v>696</v>
      </c>
      <c r="D26" s="49" t="s">
        <v>697</v>
      </c>
      <c r="E26" s="48" t="s">
        <v>701</v>
      </c>
      <c r="F26" s="40" t="s">
        <v>699</v>
      </c>
      <c r="G26" s="40" t="s">
        <v>698</v>
      </c>
      <c r="H26" s="48" t="s">
        <v>383</v>
      </c>
      <c r="I26" s="48" t="s">
        <v>401</v>
      </c>
      <c r="J26" s="48" t="s">
        <v>402</v>
      </c>
      <c r="K26" s="48" t="s">
        <v>700</v>
      </c>
      <c r="L26" s="52" t="s">
        <v>116</v>
      </c>
    </row>
    <row r="27" spans="1:12" x14ac:dyDescent="0.25">
      <c r="A27" s="52" t="s">
        <v>35</v>
      </c>
      <c r="B27" s="53" t="s">
        <v>34</v>
      </c>
      <c r="C27" s="49" t="s">
        <v>696</v>
      </c>
      <c r="D27" s="49" t="s">
        <v>697</v>
      </c>
      <c r="E27" s="48" t="s">
        <v>701</v>
      </c>
      <c r="F27" s="40" t="s">
        <v>699</v>
      </c>
      <c r="G27" s="40" t="s">
        <v>698</v>
      </c>
      <c r="H27" s="48" t="s">
        <v>383</v>
      </c>
      <c r="I27" s="48" t="s">
        <v>401</v>
      </c>
      <c r="J27" s="48" t="s">
        <v>402</v>
      </c>
      <c r="K27" s="48" t="s">
        <v>700</v>
      </c>
      <c r="L27" s="52" t="s">
        <v>116</v>
      </c>
    </row>
    <row r="28" spans="1:12" x14ac:dyDescent="0.25">
      <c r="A28" s="52" t="s">
        <v>37</v>
      </c>
      <c r="B28" s="53" t="s">
        <v>36</v>
      </c>
      <c r="C28" s="49" t="s">
        <v>696</v>
      </c>
      <c r="D28" s="49" t="s">
        <v>697</v>
      </c>
      <c r="E28" s="48" t="s">
        <v>701</v>
      </c>
      <c r="F28" s="40" t="s">
        <v>699</v>
      </c>
      <c r="G28" s="40" t="s">
        <v>698</v>
      </c>
      <c r="H28" s="48" t="s">
        <v>383</v>
      </c>
      <c r="I28" s="48" t="s">
        <v>401</v>
      </c>
      <c r="J28" s="48" t="s">
        <v>402</v>
      </c>
      <c r="K28" s="48" t="s">
        <v>700</v>
      </c>
      <c r="L28" s="52" t="s">
        <v>116</v>
      </c>
    </row>
    <row r="29" spans="1:12" x14ac:dyDescent="0.25">
      <c r="A29" s="52" t="s">
        <v>10</v>
      </c>
      <c r="B29" s="53" t="s">
        <v>83</v>
      </c>
      <c r="C29" s="49" t="s">
        <v>696</v>
      </c>
      <c r="D29" s="49" t="s">
        <v>697</v>
      </c>
      <c r="E29" s="48" t="s">
        <v>701</v>
      </c>
      <c r="F29" s="40" t="s">
        <v>699</v>
      </c>
      <c r="G29" s="40" t="s">
        <v>698</v>
      </c>
      <c r="H29" s="48" t="s">
        <v>383</v>
      </c>
      <c r="I29" s="48" t="s">
        <v>401</v>
      </c>
      <c r="J29" s="48" t="s">
        <v>402</v>
      </c>
      <c r="K29" s="48" t="s">
        <v>700</v>
      </c>
      <c r="L29" s="52" t="s">
        <v>116</v>
      </c>
    </row>
    <row r="30" spans="1:12" x14ac:dyDescent="0.25">
      <c r="A30" s="52" t="s">
        <v>39</v>
      </c>
      <c r="B30" s="53" t="s">
        <v>38</v>
      </c>
      <c r="C30" s="49" t="s">
        <v>696</v>
      </c>
      <c r="D30" s="49" t="s">
        <v>697</v>
      </c>
      <c r="E30" s="48" t="s">
        <v>701</v>
      </c>
      <c r="F30" s="40" t="s">
        <v>699</v>
      </c>
      <c r="G30" s="40" t="s">
        <v>698</v>
      </c>
      <c r="H30" s="48" t="s">
        <v>383</v>
      </c>
      <c r="I30" s="48" t="s">
        <v>401</v>
      </c>
      <c r="J30" s="48" t="s">
        <v>402</v>
      </c>
      <c r="K30" s="48" t="s">
        <v>700</v>
      </c>
      <c r="L30" s="52" t="s">
        <v>116</v>
      </c>
    </row>
    <row r="31" spans="1:12" x14ac:dyDescent="0.25">
      <c r="A31" s="52" t="s">
        <v>3</v>
      </c>
      <c r="B31" s="53" t="s">
        <v>65</v>
      </c>
      <c r="C31" s="49" t="s">
        <v>696</v>
      </c>
      <c r="D31" s="49" t="s">
        <v>697</v>
      </c>
      <c r="E31" s="48" t="s">
        <v>701</v>
      </c>
      <c r="F31" s="40" t="s">
        <v>699</v>
      </c>
      <c r="G31" s="40" t="s">
        <v>698</v>
      </c>
      <c r="H31" s="48" t="s">
        <v>383</v>
      </c>
      <c r="I31" s="48" t="s">
        <v>401</v>
      </c>
      <c r="J31" s="48" t="s">
        <v>402</v>
      </c>
      <c r="K31" s="48" t="s">
        <v>700</v>
      </c>
      <c r="L31" s="52" t="s">
        <v>116</v>
      </c>
    </row>
    <row r="32" spans="1:12" x14ac:dyDescent="0.25">
      <c r="A32" s="52" t="s">
        <v>98</v>
      </c>
      <c r="B32" s="53" t="s">
        <v>97</v>
      </c>
      <c r="C32" s="49" t="s">
        <v>696</v>
      </c>
      <c r="D32" s="49" t="s">
        <v>697</v>
      </c>
      <c r="E32" s="48" t="s">
        <v>701</v>
      </c>
      <c r="F32" s="40" t="s">
        <v>699</v>
      </c>
      <c r="G32" s="40" t="s">
        <v>698</v>
      </c>
      <c r="H32" s="48" t="s">
        <v>383</v>
      </c>
      <c r="I32" s="48" t="s">
        <v>401</v>
      </c>
      <c r="J32" s="48" t="s">
        <v>402</v>
      </c>
      <c r="K32" s="48" t="s">
        <v>700</v>
      </c>
      <c r="L32" s="52" t="s">
        <v>116</v>
      </c>
    </row>
    <row r="33" spans="1:12" x14ac:dyDescent="0.25">
      <c r="A33" s="52" t="s">
        <v>54</v>
      </c>
      <c r="B33" s="53" t="s">
        <v>115</v>
      </c>
      <c r="C33" s="49" t="s">
        <v>696</v>
      </c>
      <c r="D33" s="49" t="s">
        <v>697</v>
      </c>
      <c r="E33" s="48" t="s">
        <v>701</v>
      </c>
      <c r="F33" s="40" t="s">
        <v>699</v>
      </c>
      <c r="G33" s="40" t="s">
        <v>698</v>
      </c>
      <c r="H33" s="48" t="s">
        <v>383</v>
      </c>
      <c r="I33" s="48" t="s">
        <v>401</v>
      </c>
      <c r="J33" s="48" t="s">
        <v>402</v>
      </c>
      <c r="K33" s="48" t="s">
        <v>700</v>
      </c>
      <c r="L33" s="52" t="s">
        <v>116</v>
      </c>
    </row>
    <row r="34" spans="1:12" x14ac:dyDescent="0.25">
      <c r="A34" s="52" t="s">
        <v>17</v>
      </c>
      <c r="B34" s="53" t="s">
        <v>16</v>
      </c>
      <c r="C34" s="49" t="s">
        <v>696</v>
      </c>
      <c r="D34" s="49" t="s">
        <v>697</v>
      </c>
      <c r="E34" s="48" t="s">
        <v>701</v>
      </c>
      <c r="F34" s="40" t="s">
        <v>699</v>
      </c>
      <c r="G34" s="40" t="s">
        <v>698</v>
      </c>
      <c r="H34" s="48" t="s">
        <v>383</v>
      </c>
      <c r="I34" s="48" t="s">
        <v>401</v>
      </c>
      <c r="J34" s="48" t="s">
        <v>402</v>
      </c>
      <c r="K34" s="48" t="s">
        <v>700</v>
      </c>
      <c r="L34" s="52" t="s">
        <v>116</v>
      </c>
    </row>
    <row r="35" spans="1:12" x14ac:dyDescent="0.25">
      <c r="A35" s="52" t="s">
        <v>3</v>
      </c>
      <c r="B35" s="53" t="s">
        <v>66</v>
      </c>
      <c r="C35" s="49" t="s">
        <v>696</v>
      </c>
      <c r="D35" s="49" t="s">
        <v>697</v>
      </c>
      <c r="E35" s="48" t="s">
        <v>701</v>
      </c>
      <c r="F35" s="40" t="s">
        <v>699</v>
      </c>
      <c r="G35" s="40" t="s">
        <v>698</v>
      </c>
      <c r="H35" s="48" t="s">
        <v>383</v>
      </c>
      <c r="I35" s="48" t="s">
        <v>401</v>
      </c>
      <c r="J35" s="48" t="s">
        <v>402</v>
      </c>
      <c r="K35" s="48" t="s">
        <v>700</v>
      </c>
      <c r="L35" s="52" t="s">
        <v>116</v>
      </c>
    </row>
    <row r="36" spans="1:12" x14ac:dyDescent="0.25">
      <c r="A36" s="52" t="s">
        <v>10</v>
      </c>
      <c r="B36" s="53" t="s">
        <v>84</v>
      </c>
      <c r="C36" s="49" t="s">
        <v>696</v>
      </c>
      <c r="D36" s="49" t="s">
        <v>697</v>
      </c>
      <c r="E36" s="48" t="s">
        <v>701</v>
      </c>
      <c r="F36" s="40" t="s">
        <v>699</v>
      </c>
      <c r="G36" s="40" t="s">
        <v>698</v>
      </c>
      <c r="H36" s="48" t="s">
        <v>383</v>
      </c>
      <c r="I36" s="48" t="s">
        <v>401</v>
      </c>
      <c r="J36" s="48" t="s">
        <v>402</v>
      </c>
      <c r="K36" s="48" t="s">
        <v>700</v>
      </c>
      <c r="L36" s="52" t="s">
        <v>116</v>
      </c>
    </row>
    <row r="37" spans="1:12" x14ac:dyDescent="0.25">
      <c r="A37" s="52" t="s">
        <v>3</v>
      </c>
      <c r="B37" s="53" t="s">
        <v>67</v>
      </c>
      <c r="C37" s="49" t="s">
        <v>696</v>
      </c>
      <c r="D37" s="49" t="s">
        <v>697</v>
      </c>
      <c r="E37" s="48" t="s">
        <v>701</v>
      </c>
      <c r="F37" s="40" t="s">
        <v>699</v>
      </c>
      <c r="G37" s="40" t="s">
        <v>698</v>
      </c>
      <c r="H37" s="48" t="s">
        <v>383</v>
      </c>
      <c r="I37" s="48" t="s">
        <v>401</v>
      </c>
      <c r="J37" s="48" t="s">
        <v>402</v>
      </c>
      <c r="K37" s="48" t="s">
        <v>700</v>
      </c>
      <c r="L37" s="52" t="s">
        <v>116</v>
      </c>
    </row>
    <row r="38" spans="1:12" x14ac:dyDescent="0.25">
      <c r="A38" s="52" t="s">
        <v>41</v>
      </c>
      <c r="B38" s="53" t="s">
        <v>40</v>
      </c>
      <c r="C38" s="49" t="s">
        <v>696</v>
      </c>
      <c r="D38" s="49" t="s">
        <v>697</v>
      </c>
      <c r="E38" s="48" t="s">
        <v>701</v>
      </c>
      <c r="F38" s="40" t="s">
        <v>699</v>
      </c>
      <c r="G38" s="40" t="s">
        <v>698</v>
      </c>
      <c r="H38" s="48" t="s">
        <v>383</v>
      </c>
      <c r="I38" s="48" t="s">
        <v>401</v>
      </c>
      <c r="J38" s="48" t="s">
        <v>402</v>
      </c>
      <c r="K38" s="48" t="s">
        <v>700</v>
      </c>
      <c r="L38" s="52" t="s">
        <v>116</v>
      </c>
    </row>
    <row r="39" spans="1:12" x14ac:dyDescent="0.25">
      <c r="A39" s="52" t="s">
        <v>10</v>
      </c>
      <c r="B39" s="53" t="s">
        <v>18</v>
      </c>
      <c r="C39" s="49" t="s">
        <v>696</v>
      </c>
      <c r="D39" s="49" t="s">
        <v>697</v>
      </c>
      <c r="E39" s="48" t="s">
        <v>701</v>
      </c>
      <c r="F39" s="40" t="s">
        <v>699</v>
      </c>
      <c r="G39" s="40" t="s">
        <v>698</v>
      </c>
      <c r="H39" s="48" t="s">
        <v>383</v>
      </c>
      <c r="I39" s="48" t="s">
        <v>401</v>
      </c>
      <c r="J39" s="48" t="s">
        <v>402</v>
      </c>
      <c r="K39" s="48" t="s">
        <v>700</v>
      </c>
      <c r="L39" s="52" t="s">
        <v>116</v>
      </c>
    </row>
    <row r="40" spans="1:12" x14ac:dyDescent="0.25">
      <c r="A40" s="52" t="s">
        <v>10</v>
      </c>
      <c r="B40" s="53" t="s">
        <v>85</v>
      </c>
      <c r="C40" s="49" t="s">
        <v>696</v>
      </c>
      <c r="D40" s="49" t="s">
        <v>697</v>
      </c>
      <c r="E40" s="48" t="s">
        <v>701</v>
      </c>
      <c r="F40" s="40" t="s">
        <v>699</v>
      </c>
      <c r="G40" s="40" t="s">
        <v>698</v>
      </c>
      <c r="H40" s="48" t="s">
        <v>383</v>
      </c>
      <c r="I40" s="48" t="s">
        <v>401</v>
      </c>
      <c r="J40" s="48" t="s">
        <v>402</v>
      </c>
      <c r="K40" s="48" t="s">
        <v>700</v>
      </c>
      <c r="L40" s="52" t="s">
        <v>116</v>
      </c>
    </row>
    <row r="41" spans="1:12" x14ac:dyDescent="0.25">
      <c r="A41" s="52" t="s">
        <v>43</v>
      </c>
      <c r="B41" s="53" t="s">
        <v>42</v>
      </c>
      <c r="C41" s="49" t="s">
        <v>696</v>
      </c>
      <c r="D41" s="49" t="s">
        <v>697</v>
      </c>
      <c r="E41" s="48" t="s">
        <v>701</v>
      </c>
      <c r="F41" s="40" t="s">
        <v>699</v>
      </c>
      <c r="G41" s="40" t="s">
        <v>698</v>
      </c>
      <c r="H41" s="48" t="s">
        <v>383</v>
      </c>
      <c r="I41" s="48" t="s">
        <v>401</v>
      </c>
      <c r="J41" s="48" t="s">
        <v>402</v>
      </c>
      <c r="K41" s="48" t="s">
        <v>700</v>
      </c>
      <c r="L41" s="52" t="s">
        <v>116</v>
      </c>
    </row>
    <row r="42" spans="1:12" x14ac:dyDescent="0.25">
      <c r="A42" s="52" t="s">
        <v>45</v>
      </c>
      <c r="B42" s="53" t="s">
        <v>44</v>
      </c>
      <c r="C42" s="49" t="s">
        <v>696</v>
      </c>
      <c r="D42" s="49" t="s">
        <v>697</v>
      </c>
      <c r="E42" s="48" t="s">
        <v>701</v>
      </c>
      <c r="F42" s="40" t="s">
        <v>699</v>
      </c>
      <c r="G42" s="40" t="s">
        <v>698</v>
      </c>
      <c r="H42" s="48" t="s">
        <v>383</v>
      </c>
      <c r="I42" s="48" t="s">
        <v>401</v>
      </c>
      <c r="J42" s="48" t="s">
        <v>402</v>
      </c>
      <c r="K42" s="48" t="s">
        <v>700</v>
      </c>
      <c r="L42" s="52" t="s">
        <v>116</v>
      </c>
    </row>
    <row r="43" spans="1:12" x14ac:dyDescent="0.25">
      <c r="A43" s="52" t="s">
        <v>33</v>
      </c>
      <c r="B43" s="53" t="s">
        <v>91</v>
      </c>
      <c r="C43" s="49" t="s">
        <v>696</v>
      </c>
      <c r="D43" s="49" t="s">
        <v>697</v>
      </c>
      <c r="E43" s="48" t="s">
        <v>701</v>
      </c>
      <c r="F43" s="40" t="s">
        <v>699</v>
      </c>
      <c r="G43" s="40" t="s">
        <v>698</v>
      </c>
      <c r="H43" s="48" t="s">
        <v>383</v>
      </c>
      <c r="I43" s="48" t="s">
        <v>401</v>
      </c>
      <c r="J43" s="48" t="s">
        <v>402</v>
      </c>
      <c r="K43" s="48" t="s">
        <v>700</v>
      </c>
      <c r="L43" s="52" t="s">
        <v>116</v>
      </c>
    </row>
    <row r="44" spans="1:12" x14ac:dyDescent="0.25">
      <c r="A44" s="52" t="s">
        <v>3</v>
      </c>
      <c r="B44" s="53" t="s">
        <v>19</v>
      </c>
      <c r="C44" s="49" t="s">
        <v>696</v>
      </c>
      <c r="D44" s="49" t="s">
        <v>697</v>
      </c>
      <c r="E44" s="48" t="s">
        <v>701</v>
      </c>
      <c r="F44" s="40" t="s">
        <v>699</v>
      </c>
      <c r="G44" s="40" t="s">
        <v>698</v>
      </c>
      <c r="H44" s="48" t="s">
        <v>383</v>
      </c>
      <c r="I44" s="48" t="s">
        <v>401</v>
      </c>
      <c r="J44" s="48" t="s">
        <v>402</v>
      </c>
      <c r="K44" s="48" t="s">
        <v>700</v>
      </c>
      <c r="L44" s="52" t="s">
        <v>116</v>
      </c>
    </row>
    <row r="45" spans="1:12" x14ac:dyDescent="0.25">
      <c r="A45" s="52" t="s">
        <v>47</v>
      </c>
      <c r="B45" s="53" t="s">
        <v>46</v>
      </c>
      <c r="C45" s="49" t="s">
        <v>696</v>
      </c>
      <c r="D45" s="49" t="s">
        <v>697</v>
      </c>
      <c r="E45" s="48" t="s">
        <v>701</v>
      </c>
      <c r="F45" s="40" t="s">
        <v>699</v>
      </c>
      <c r="G45" s="40" t="s">
        <v>698</v>
      </c>
      <c r="H45" s="48" t="s">
        <v>383</v>
      </c>
      <c r="I45" s="48" t="s">
        <v>401</v>
      </c>
      <c r="J45" s="48" t="s">
        <v>402</v>
      </c>
      <c r="K45" s="48" t="s">
        <v>700</v>
      </c>
      <c r="L45" s="52" t="s">
        <v>116</v>
      </c>
    </row>
    <row r="46" spans="1:12" x14ac:dyDescent="0.25">
      <c r="A46" s="52" t="s">
        <v>3</v>
      </c>
      <c r="B46" s="53" t="s">
        <v>68</v>
      </c>
      <c r="C46" s="49" t="s">
        <v>696</v>
      </c>
      <c r="D46" s="49" t="s">
        <v>697</v>
      </c>
      <c r="E46" s="48" t="s">
        <v>701</v>
      </c>
      <c r="F46" s="40" t="s">
        <v>699</v>
      </c>
      <c r="G46" s="40" t="s">
        <v>698</v>
      </c>
      <c r="H46" s="48" t="s">
        <v>383</v>
      </c>
      <c r="I46" s="48" t="s">
        <v>401</v>
      </c>
      <c r="J46" s="48" t="s">
        <v>402</v>
      </c>
      <c r="K46" s="48" t="s">
        <v>700</v>
      </c>
      <c r="L46" s="52" t="s">
        <v>116</v>
      </c>
    </row>
    <row r="47" spans="1:12" x14ac:dyDescent="0.25">
      <c r="A47" s="52" t="s">
        <v>3</v>
      </c>
      <c r="B47" s="53" t="s">
        <v>24</v>
      </c>
      <c r="C47" s="49" t="s">
        <v>696</v>
      </c>
      <c r="D47" s="49" t="s">
        <v>697</v>
      </c>
      <c r="E47" s="48" t="s">
        <v>701</v>
      </c>
      <c r="F47" s="40" t="s">
        <v>699</v>
      </c>
      <c r="G47" s="40" t="s">
        <v>698</v>
      </c>
      <c r="H47" s="48" t="s">
        <v>383</v>
      </c>
      <c r="I47" s="48" t="s">
        <v>401</v>
      </c>
      <c r="J47" s="48" t="s">
        <v>402</v>
      </c>
      <c r="K47" s="48" t="s">
        <v>700</v>
      </c>
      <c r="L47" s="52" t="s">
        <v>116</v>
      </c>
    </row>
    <row r="48" spans="1:12" x14ac:dyDescent="0.25">
      <c r="A48" s="52" t="s">
        <v>35</v>
      </c>
      <c r="B48" s="53" t="s">
        <v>90</v>
      </c>
      <c r="C48" s="49" t="s">
        <v>696</v>
      </c>
      <c r="D48" s="49" t="s">
        <v>697</v>
      </c>
      <c r="E48" s="48" t="s">
        <v>701</v>
      </c>
      <c r="F48" s="40" t="s">
        <v>699</v>
      </c>
      <c r="G48" s="40" t="s">
        <v>698</v>
      </c>
      <c r="H48" s="48" t="s">
        <v>383</v>
      </c>
      <c r="I48" s="48" t="s">
        <v>401</v>
      </c>
      <c r="J48" s="48" t="s">
        <v>402</v>
      </c>
      <c r="K48" s="48" t="s">
        <v>700</v>
      </c>
      <c r="L48" s="52" t="s">
        <v>116</v>
      </c>
    </row>
    <row r="49" spans="1:12" x14ac:dyDescent="0.25">
      <c r="A49" s="52" t="s">
        <v>49</v>
      </c>
      <c r="B49" s="53" t="s">
        <v>48</v>
      </c>
      <c r="C49" s="49" t="s">
        <v>696</v>
      </c>
      <c r="D49" s="49" t="s">
        <v>697</v>
      </c>
      <c r="E49" s="48" t="s">
        <v>701</v>
      </c>
      <c r="F49" s="40" t="s">
        <v>699</v>
      </c>
      <c r="G49" s="40" t="s">
        <v>698</v>
      </c>
      <c r="H49" s="48" t="s">
        <v>383</v>
      </c>
      <c r="I49" s="48" t="s">
        <v>401</v>
      </c>
      <c r="J49" s="48" t="s">
        <v>402</v>
      </c>
      <c r="K49" s="48" t="s">
        <v>700</v>
      </c>
      <c r="L49" s="52" t="s">
        <v>116</v>
      </c>
    </row>
    <row r="50" spans="1:12" x14ac:dyDescent="0.25">
      <c r="A50" s="52" t="s">
        <v>3</v>
      </c>
      <c r="B50" s="53" t="s">
        <v>69</v>
      </c>
      <c r="C50" s="49" t="s">
        <v>696</v>
      </c>
      <c r="D50" s="49" t="s">
        <v>697</v>
      </c>
      <c r="E50" s="48" t="s">
        <v>701</v>
      </c>
      <c r="F50" s="40" t="s">
        <v>699</v>
      </c>
      <c r="G50" s="40" t="s">
        <v>698</v>
      </c>
      <c r="H50" s="48" t="s">
        <v>383</v>
      </c>
      <c r="I50" s="48" t="s">
        <v>401</v>
      </c>
      <c r="J50" s="48" t="s">
        <v>402</v>
      </c>
      <c r="K50" s="48" t="s">
        <v>700</v>
      </c>
      <c r="L50" s="52" t="s">
        <v>116</v>
      </c>
    </row>
    <row r="51" spans="1:12" x14ac:dyDescent="0.25">
      <c r="A51" s="52" t="s">
        <v>10</v>
      </c>
      <c r="B51" s="53" t="s">
        <v>86</v>
      </c>
      <c r="C51" s="49" t="s">
        <v>696</v>
      </c>
      <c r="D51" s="49" t="s">
        <v>697</v>
      </c>
      <c r="E51" s="48" t="s">
        <v>701</v>
      </c>
      <c r="F51" s="40" t="s">
        <v>699</v>
      </c>
      <c r="G51" s="40" t="s">
        <v>698</v>
      </c>
      <c r="H51" s="48" t="s">
        <v>383</v>
      </c>
      <c r="I51" s="48" t="s">
        <v>401</v>
      </c>
      <c r="J51" s="48" t="s">
        <v>402</v>
      </c>
      <c r="K51" s="48" t="s">
        <v>700</v>
      </c>
      <c r="L51" s="52" t="s">
        <v>116</v>
      </c>
    </row>
    <row r="52" spans="1:12" x14ac:dyDescent="0.25">
      <c r="A52" s="52" t="s">
        <v>51</v>
      </c>
      <c r="B52" s="53" t="s">
        <v>50</v>
      </c>
      <c r="C52" s="49" t="s">
        <v>696</v>
      </c>
      <c r="D52" s="49" t="s">
        <v>697</v>
      </c>
      <c r="E52" s="48" t="s">
        <v>701</v>
      </c>
      <c r="F52" s="40" t="s">
        <v>699</v>
      </c>
      <c r="G52" s="40" t="s">
        <v>698</v>
      </c>
      <c r="H52" s="48" t="s">
        <v>383</v>
      </c>
      <c r="I52" s="48" t="s">
        <v>401</v>
      </c>
      <c r="J52" s="48" t="s">
        <v>402</v>
      </c>
      <c r="K52" s="48" t="s">
        <v>700</v>
      </c>
      <c r="L52" s="52" t="s">
        <v>116</v>
      </c>
    </row>
    <row r="53" spans="1:12" x14ac:dyDescent="0.25">
      <c r="A53" s="52" t="s">
        <v>102</v>
      </c>
      <c r="B53" s="53" t="s">
        <v>101</v>
      </c>
      <c r="C53" s="49" t="s">
        <v>696</v>
      </c>
      <c r="D53" s="49" t="s">
        <v>697</v>
      </c>
      <c r="E53" s="48" t="s">
        <v>701</v>
      </c>
      <c r="F53" s="40" t="s">
        <v>699</v>
      </c>
      <c r="G53" s="40" t="s">
        <v>698</v>
      </c>
      <c r="H53" s="48" t="s">
        <v>383</v>
      </c>
      <c r="I53" s="48" t="s">
        <v>401</v>
      </c>
      <c r="J53" s="48" t="s">
        <v>402</v>
      </c>
      <c r="K53" s="48" t="s">
        <v>700</v>
      </c>
      <c r="L53" s="52" t="s">
        <v>116</v>
      </c>
    </row>
    <row r="54" spans="1:12" x14ac:dyDescent="0.25">
      <c r="A54" s="52" t="s">
        <v>31</v>
      </c>
      <c r="B54" s="53" t="s">
        <v>30</v>
      </c>
      <c r="C54" s="49" t="s">
        <v>696</v>
      </c>
      <c r="D54" s="49" t="s">
        <v>697</v>
      </c>
      <c r="E54" s="48" t="s">
        <v>701</v>
      </c>
      <c r="F54" s="40" t="s">
        <v>699</v>
      </c>
      <c r="G54" s="40" t="s">
        <v>698</v>
      </c>
      <c r="H54" s="48" t="s">
        <v>383</v>
      </c>
      <c r="I54" s="48" t="s">
        <v>401</v>
      </c>
      <c r="J54" s="48" t="s">
        <v>402</v>
      </c>
      <c r="K54" s="48" t="s">
        <v>700</v>
      </c>
      <c r="L54" s="52" t="s">
        <v>116</v>
      </c>
    </row>
    <row r="55" spans="1:12" x14ac:dyDescent="0.25">
      <c r="A55" s="52" t="s">
        <v>31</v>
      </c>
      <c r="B55" s="53" t="s">
        <v>52</v>
      </c>
      <c r="C55" s="49" t="s">
        <v>696</v>
      </c>
      <c r="D55" s="49" t="s">
        <v>697</v>
      </c>
      <c r="E55" s="48" t="s">
        <v>701</v>
      </c>
      <c r="F55" s="40" t="s">
        <v>699</v>
      </c>
      <c r="G55" s="40" t="s">
        <v>698</v>
      </c>
      <c r="H55" s="48" t="s">
        <v>383</v>
      </c>
      <c r="I55" s="48" t="s">
        <v>401</v>
      </c>
      <c r="J55" s="48" t="s">
        <v>402</v>
      </c>
      <c r="K55" s="48" t="s">
        <v>700</v>
      </c>
      <c r="L55" s="52" t="s">
        <v>116</v>
      </c>
    </row>
    <row r="56" spans="1:12" x14ac:dyDescent="0.25">
      <c r="A56" s="52" t="s">
        <v>95</v>
      </c>
      <c r="B56" s="53" t="s">
        <v>94</v>
      </c>
      <c r="C56" s="49" t="s">
        <v>696</v>
      </c>
      <c r="D56" s="49" t="s">
        <v>697</v>
      </c>
      <c r="E56" s="48" t="s">
        <v>701</v>
      </c>
      <c r="F56" s="40" t="s">
        <v>699</v>
      </c>
      <c r="G56" s="40" t="s">
        <v>698</v>
      </c>
      <c r="H56" s="48" t="s">
        <v>383</v>
      </c>
      <c r="I56" s="48" t="s">
        <v>401</v>
      </c>
      <c r="J56" s="48" t="s">
        <v>402</v>
      </c>
      <c r="K56" s="48" t="s">
        <v>700</v>
      </c>
      <c r="L56" s="52" t="s">
        <v>116</v>
      </c>
    </row>
    <row r="57" spans="1:12" x14ac:dyDescent="0.25">
      <c r="A57" s="52" t="s">
        <v>3</v>
      </c>
      <c r="B57" s="53" t="s">
        <v>23</v>
      </c>
      <c r="C57" s="49" t="s">
        <v>696</v>
      </c>
      <c r="D57" s="49" t="s">
        <v>697</v>
      </c>
      <c r="E57" s="48" t="s">
        <v>701</v>
      </c>
      <c r="F57" s="40" t="s">
        <v>699</v>
      </c>
      <c r="G57" s="40" t="s">
        <v>698</v>
      </c>
      <c r="H57" s="48" t="s">
        <v>383</v>
      </c>
      <c r="I57" s="48" t="s">
        <v>401</v>
      </c>
      <c r="J57" s="48" t="s">
        <v>402</v>
      </c>
      <c r="K57" s="48" t="s">
        <v>700</v>
      </c>
      <c r="L57" s="52" t="s">
        <v>116</v>
      </c>
    </row>
    <row r="58" spans="1:12" x14ac:dyDescent="0.25">
      <c r="A58" s="52" t="s">
        <v>54</v>
      </c>
      <c r="B58" s="53" t="s">
        <v>53</v>
      </c>
      <c r="C58" s="49" t="s">
        <v>696</v>
      </c>
      <c r="D58" s="49" t="s">
        <v>697</v>
      </c>
      <c r="E58" s="48" t="s">
        <v>701</v>
      </c>
      <c r="F58" s="40" t="s">
        <v>699</v>
      </c>
      <c r="G58" s="40" t="s">
        <v>698</v>
      </c>
      <c r="H58" s="48" t="s">
        <v>383</v>
      </c>
      <c r="I58" s="48" t="s">
        <v>401</v>
      </c>
      <c r="J58" s="48" t="s">
        <v>402</v>
      </c>
      <c r="K58" s="48" t="s">
        <v>700</v>
      </c>
      <c r="L58" s="52" t="s">
        <v>116</v>
      </c>
    </row>
    <row r="59" spans="1:12" x14ac:dyDescent="0.25">
      <c r="A59" s="52" t="s">
        <v>3</v>
      </c>
      <c r="B59" s="53" t="s">
        <v>70</v>
      </c>
      <c r="C59" s="49" t="s">
        <v>696</v>
      </c>
      <c r="D59" s="49" t="s">
        <v>697</v>
      </c>
      <c r="E59" s="48" t="s">
        <v>701</v>
      </c>
      <c r="F59" s="40" t="s">
        <v>699</v>
      </c>
      <c r="G59" s="40" t="s">
        <v>698</v>
      </c>
      <c r="H59" s="48" t="s">
        <v>383</v>
      </c>
      <c r="I59" s="48" t="s">
        <v>401</v>
      </c>
      <c r="J59" s="48" t="s">
        <v>402</v>
      </c>
      <c r="K59" s="48" t="s">
        <v>700</v>
      </c>
      <c r="L59" s="52" t="s">
        <v>116</v>
      </c>
    </row>
    <row r="60" spans="1:12" x14ac:dyDescent="0.25">
      <c r="A60" s="52" t="s">
        <v>89</v>
      </c>
      <c r="B60" s="53" t="s">
        <v>88</v>
      </c>
      <c r="C60" s="49" t="s">
        <v>696</v>
      </c>
      <c r="D60" s="49" t="s">
        <v>697</v>
      </c>
      <c r="E60" s="48" t="s">
        <v>701</v>
      </c>
      <c r="F60" s="40" t="s">
        <v>699</v>
      </c>
      <c r="G60" s="40" t="s">
        <v>698</v>
      </c>
      <c r="H60" s="48" t="s">
        <v>383</v>
      </c>
      <c r="I60" s="48" t="s">
        <v>401</v>
      </c>
      <c r="J60" s="48" t="s">
        <v>402</v>
      </c>
      <c r="K60" s="48" t="s">
        <v>700</v>
      </c>
      <c r="L60" s="52" t="s">
        <v>116</v>
      </c>
    </row>
    <row r="61" spans="1:12" x14ac:dyDescent="0.25">
      <c r="A61" s="52" t="s">
        <v>33</v>
      </c>
      <c r="B61" s="53" t="s">
        <v>79</v>
      </c>
      <c r="C61" s="49" t="s">
        <v>696</v>
      </c>
      <c r="D61" s="49" t="s">
        <v>697</v>
      </c>
      <c r="E61" s="48" t="s">
        <v>701</v>
      </c>
      <c r="F61" s="40" t="s">
        <v>699</v>
      </c>
      <c r="G61" s="40" t="s">
        <v>698</v>
      </c>
      <c r="H61" s="48" t="s">
        <v>383</v>
      </c>
      <c r="I61" s="48" t="s">
        <v>401</v>
      </c>
      <c r="J61" s="48" t="s">
        <v>402</v>
      </c>
      <c r="K61" s="48" t="s">
        <v>700</v>
      </c>
      <c r="L61" s="52" t="s">
        <v>116</v>
      </c>
    </row>
    <row r="62" spans="1:12" x14ac:dyDescent="0.25">
      <c r="A62" s="52" t="s">
        <v>56</v>
      </c>
      <c r="B62" s="53" t="s">
        <v>55</v>
      </c>
      <c r="C62" s="49" t="s">
        <v>696</v>
      </c>
      <c r="D62" s="49" t="s">
        <v>697</v>
      </c>
      <c r="E62" s="48" t="s">
        <v>701</v>
      </c>
      <c r="F62" s="40" t="s">
        <v>699</v>
      </c>
      <c r="G62" s="40" t="s">
        <v>698</v>
      </c>
      <c r="H62" s="48" t="s">
        <v>383</v>
      </c>
      <c r="I62" s="48" t="s">
        <v>401</v>
      </c>
      <c r="J62" s="48" t="s">
        <v>402</v>
      </c>
      <c r="K62" s="48" t="s">
        <v>700</v>
      </c>
      <c r="L62" s="52" t="s">
        <v>116</v>
      </c>
    </row>
    <row r="63" spans="1:12" x14ac:dyDescent="0.25">
      <c r="A63" s="52" t="s">
        <v>58</v>
      </c>
      <c r="B63" s="53" t="s">
        <v>57</v>
      </c>
      <c r="C63" s="49" t="s">
        <v>696</v>
      </c>
      <c r="D63" s="49" t="s">
        <v>697</v>
      </c>
      <c r="E63" s="48" t="s">
        <v>701</v>
      </c>
      <c r="F63" s="40" t="s">
        <v>699</v>
      </c>
      <c r="G63" s="40" t="s">
        <v>698</v>
      </c>
      <c r="H63" s="48" t="s">
        <v>383</v>
      </c>
      <c r="I63" s="48" t="s">
        <v>401</v>
      </c>
      <c r="J63" s="48" t="s">
        <v>402</v>
      </c>
      <c r="K63" s="48" t="s">
        <v>700</v>
      </c>
      <c r="L63" s="52" t="s">
        <v>116</v>
      </c>
    </row>
    <row r="64" spans="1:12" x14ac:dyDescent="0.25">
      <c r="A64" s="52" t="s">
        <v>60</v>
      </c>
      <c r="B64" s="53" t="s">
        <v>61</v>
      </c>
      <c r="C64" s="49" t="s">
        <v>696</v>
      </c>
      <c r="D64" s="49" t="s">
        <v>697</v>
      </c>
      <c r="E64" s="48" t="s">
        <v>701</v>
      </c>
      <c r="F64" s="40" t="s">
        <v>699</v>
      </c>
      <c r="G64" s="40" t="s">
        <v>698</v>
      </c>
      <c r="H64" s="48" t="s">
        <v>383</v>
      </c>
      <c r="I64" s="48" t="s">
        <v>401</v>
      </c>
      <c r="J64" s="48" t="s">
        <v>402</v>
      </c>
      <c r="K64" s="48" t="s">
        <v>700</v>
      </c>
      <c r="L64" s="52" t="s">
        <v>116</v>
      </c>
    </row>
    <row r="65" spans="1:12" x14ac:dyDescent="0.25">
      <c r="A65" s="52" t="s">
        <v>3</v>
      </c>
      <c r="B65" s="53" t="s">
        <v>25</v>
      </c>
      <c r="C65" s="49" t="s">
        <v>696</v>
      </c>
      <c r="D65" s="49" t="s">
        <v>697</v>
      </c>
      <c r="E65" s="48" t="s">
        <v>701</v>
      </c>
      <c r="F65" s="40" t="s">
        <v>699</v>
      </c>
      <c r="G65" s="40" t="s">
        <v>698</v>
      </c>
      <c r="H65" s="48" t="s">
        <v>383</v>
      </c>
      <c r="I65" s="48" t="s">
        <v>401</v>
      </c>
      <c r="J65" s="48" t="s">
        <v>402</v>
      </c>
      <c r="K65" s="48" t="s">
        <v>700</v>
      </c>
      <c r="L65" s="52" t="s">
        <v>116</v>
      </c>
    </row>
    <row r="66" spans="1:12" x14ac:dyDescent="0.25">
      <c r="A66" s="52" t="s">
        <v>10</v>
      </c>
      <c r="B66" s="53" t="s">
        <v>87</v>
      </c>
      <c r="C66" s="49" t="s">
        <v>696</v>
      </c>
      <c r="D66" s="49" t="s">
        <v>697</v>
      </c>
      <c r="E66" s="48" t="s">
        <v>701</v>
      </c>
      <c r="F66" s="40" t="s">
        <v>699</v>
      </c>
      <c r="G66" s="40" t="s">
        <v>698</v>
      </c>
      <c r="H66" s="48" t="s">
        <v>383</v>
      </c>
      <c r="I66" s="48" t="s">
        <v>401</v>
      </c>
      <c r="J66" s="48" t="s">
        <v>402</v>
      </c>
      <c r="K66" s="48" t="s">
        <v>700</v>
      </c>
      <c r="L66" s="52" t="s">
        <v>116</v>
      </c>
    </row>
    <row r="67" spans="1:12" x14ac:dyDescent="0.25">
      <c r="A67" s="52" t="s">
        <v>39</v>
      </c>
      <c r="B67" s="53" t="s">
        <v>96</v>
      </c>
      <c r="C67" s="49" t="s">
        <v>696</v>
      </c>
      <c r="D67" s="49" t="s">
        <v>697</v>
      </c>
      <c r="E67" s="48" t="s">
        <v>701</v>
      </c>
      <c r="F67" s="40" t="s">
        <v>699</v>
      </c>
      <c r="G67" s="40" t="s">
        <v>698</v>
      </c>
      <c r="H67" s="48" t="s">
        <v>383</v>
      </c>
      <c r="I67" s="48" t="s">
        <v>401</v>
      </c>
      <c r="J67" s="48" t="s">
        <v>402</v>
      </c>
      <c r="K67" s="48" t="s">
        <v>700</v>
      </c>
      <c r="L67" s="52" t="s">
        <v>116</v>
      </c>
    </row>
    <row r="68" spans="1:12" x14ac:dyDescent="0.25">
      <c r="A68" s="52" t="s">
        <v>3</v>
      </c>
      <c r="B68" s="53" t="s">
        <v>71</v>
      </c>
      <c r="C68" s="49" t="s">
        <v>696</v>
      </c>
      <c r="D68" s="49" t="s">
        <v>697</v>
      </c>
      <c r="E68" s="48" t="s">
        <v>701</v>
      </c>
      <c r="F68" s="40" t="s">
        <v>699</v>
      </c>
      <c r="G68" s="40" t="s">
        <v>698</v>
      </c>
      <c r="H68" s="48" t="s">
        <v>383</v>
      </c>
      <c r="I68" s="48" t="s">
        <v>401</v>
      </c>
      <c r="J68" s="48" t="s">
        <v>402</v>
      </c>
      <c r="K68" s="48" t="s">
        <v>700</v>
      </c>
      <c r="L68" s="52" t="s">
        <v>116</v>
      </c>
    </row>
    <row r="69" spans="1:12" x14ac:dyDescent="0.25">
      <c r="A69" s="52" t="s">
        <v>8</v>
      </c>
      <c r="B69" s="53" t="s">
        <v>104</v>
      </c>
      <c r="C69" s="49" t="s">
        <v>696</v>
      </c>
      <c r="D69" s="49" t="s">
        <v>697</v>
      </c>
      <c r="E69" s="48" t="s">
        <v>701</v>
      </c>
      <c r="F69" s="40" t="s">
        <v>699</v>
      </c>
      <c r="G69" s="40" t="s">
        <v>698</v>
      </c>
      <c r="H69" s="48" t="s">
        <v>383</v>
      </c>
      <c r="I69" s="48" t="s">
        <v>401</v>
      </c>
      <c r="J69" s="48" t="s">
        <v>402</v>
      </c>
      <c r="K69" s="48" t="s">
        <v>700</v>
      </c>
      <c r="L69" s="52" t="s">
        <v>116</v>
      </c>
    </row>
    <row r="70" spans="1:12" x14ac:dyDescent="0.25">
      <c r="A70" s="52" t="s">
        <v>33</v>
      </c>
      <c r="B70" s="53" t="s">
        <v>80</v>
      </c>
      <c r="C70" s="49" t="s">
        <v>696</v>
      </c>
      <c r="D70" s="49" t="s">
        <v>697</v>
      </c>
      <c r="E70" s="48" t="s">
        <v>701</v>
      </c>
      <c r="F70" s="40" t="s">
        <v>699</v>
      </c>
      <c r="G70" s="40" t="s">
        <v>698</v>
      </c>
      <c r="H70" s="48" t="s">
        <v>383</v>
      </c>
      <c r="I70" s="48" t="s">
        <v>401</v>
      </c>
      <c r="J70" s="48" t="s">
        <v>402</v>
      </c>
      <c r="K70" s="48" t="s">
        <v>700</v>
      </c>
      <c r="L70" s="52" t="s">
        <v>116</v>
      </c>
    </row>
    <row r="71" spans="1:12" x14ac:dyDescent="0.25">
      <c r="A71" s="52" t="s">
        <v>305</v>
      </c>
      <c r="B71" s="53" t="s">
        <v>27</v>
      </c>
      <c r="C71" s="49" t="s">
        <v>696</v>
      </c>
      <c r="D71" s="49" t="s">
        <v>697</v>
      </c>
      <c r="E71" s="48" t="s">
        <v>701</v>
      </c>
      <c r="F71" s="40" t="s">
        <v>699</v>
      </c>
      <c r="G71" s="40" t="s">
        <v>698</v>
      </c>
      <c r="H71" s="48" t="s">
        <v>383</v>
      </c>
      <c r="I71" s="48" t="s">
        <v>401</v>
      </c>
      <c r="J71" s="48" t="s">
        <v>402</v>
      </c>
      <c r="K71" s="48" t="s">
        <v>700</v>
      </c>
      <c r="L71" s="52" t="s">
        <v>116</v>
      </c>
    </row>
    <row r="72" spans="1:12" x14ac:dyDescent="0.25">
      <c r="A72" s="52" t="s">
        <v>3</v>
      </c>
      <c r="B72" s="53" t="s">
        <v>72</v>
      </c>
      <c r="C72" s="49" t="s">
        <v>696</v>
      </c>
      <c r="D72" s="49" t="s">
        <v>697</v>
      </c>
      <c r="E72" s="48" t="s">
        <v>701</v>
      </c>
      <c r="F72" s="40" t="s">
        <v>699</v>
      </c>
      <c r="G72" s="40" t="s">
        <v>698</v>
      </c>
      <c r="H72" s="48" t="s">
        <v>383</v>
      </c>
      <c r="I72" s="48" t="s">
        <v>401</v>
      </c>
      <c r="J72" s="48" t="s">
        <v>402</v>
      </c>
      <c r="K72" s="48" t="s">
        <v>700</v>
      </c>
      <c r="L72" s="52" t="s">
        <v>116</v>
      </c>
    </row>
    <row r="73" spans="1:12" x14ac:dyDescent="0.25">
      <c r="A73" s="52" t="s">
        <v>3</v>
      </c>
      <c r="B73" s="53" t="s">
        <v>73</v>
      </c>
      <c r="C73" s="49" t="s">
        <v>696</v>
      </c>
      <c r="D73" s="49" t="s">
        <v>697</v>
      </c>
      <c r="E73" s="48" t="s">
        <v>701</v>
      </c>
      <c r="F73" s="40" t="s">
        <v>699</v>
      </c>
      <c r="G73" s="40" t="s">
        <v>698</v>
      </c>
      <c r="H73" s="48" t="s">
        <v>383</v>
      </c>
      <c r="I73" s="48" t="s">
        <v>401</v>
      </c>
      <c r="J73" s="48" t="s">
        <v>402</v>
      </c>
      <c r="K73" s="48" t="s">
        <v>700</v>
      </c>
      <c r="L73" s="52" t="s">
        <v>116</v>
      </c>
    </row>
    <row r="74" spans="1:12" x14ac:dyDescent="0.25">
      <c r="A74" s="52" t="s">
        <v>108</v>
      </c>
      <c r="B74" s="53" t="s">
        <v>107</v>
      </c>
      <c r="C74" s="49" t="s">
        <v>696</v>
      </c>
      <c r="D74" s="49" t="s">
        <v>697</v>
      </c>
      <c r="E74" s="48" t="s">
        <v>701</v>
      </c>
      <c r="F74" s="40" t="s">
        <v>699</v>
      </c>
      <c r="G74" s="40" t="s">
        <v>698</v>
      </c>
      <c r="H74" s="48" t="s">
        <v>383</v>
      </c>
      <c r="I74" s="48" t="s">
        <v>401</v>
      </c>
      <c r="J74" s="48" t="s">
        <v>402</v>
      </c>
      <c r="K74" s="48" t="s">
        <v>700</v>
      </c>
      <c r="L74" s="52" t="s">
        <v>116</v>
      </c>
    </row>
    <row r="75" spans="1:12" x14ac:dyDescent="0.25">
      <c r="A75" s="52" t="s">
        <v>56</v>
      </c>
      <c r="B75" s="53" t="s">
        <v>74</v>
      </c>
      <c r="C75" s="49" t="s">
        <v>696</v>
      </c>
      <c r="D75" s="49" t="s">
        <v>697</v>
      </c>
      <c r="E75" s="48" t="s">
        <v>701</v>
      </c>
      <c r="F75" s="40" t="s">
        <v>699</v>
      </c>
      <c r="G75" s="40" t="s">
        <v>698</v>
      </c>
      <c r="H75" s="48" t="s">
        <v>383</v>
      </c>
      <c r="I75" s="48" t="s">
        <v>401</v>
      </c>
      <c r="J75" s="48" t="s">
        <v>402</v>
      </c>
      <c r="K75" s="48" t="s">
        <v>700</v>
      </c>
      <c r="L75" s="52" t="s">
        <v>116</v>
      </c>
    </row>
    <row r="76" spans="1:12" x14ac:dyDescent="0.25">
      <c r="A76" s="52" t="s">
        <v>76</v>
      </c>
      <c r="B76" s="53" t="s">
        <v>75</v>
      </c>
      <c r="C76" s="49" t="s">
        <v>696</v>
      </c>
      <c r="D76" s="49" t="s">
        <v>697</v>
      </c>
      <c r="E76" s="48" t="s">
        <v>701</v>
      </c>
      <c r="F76" s="40" t="s">
        <v>699</v>
      </c>
      <c r="G76" s="40" t="s">
        <v>698</v>
      </c>
      <c r="H76" s="48" t="s">
        <v>383</v>
      </c>
      <c r="I76" s="48" t="s">
        <v>401</v>
      </c>
      <c r="J76" s="48" t="s">
        <v>402</v>
      </c>
      <c r="K76" s="48" t="s">
        <v>700</v>
      </c>
      <c r="L76" s="52" t="s">
        <v>116</v>
      </c>
    </row>
    <row r="77" spans="1:12" x14ac:dyDescent="0.25">
      <c r="A77" s="52" t="s">
        <v>20</v>
      </c>
      <c r="B77" s="53" t="s">
        <v>21</v>
      </c>
      <c r="C77" s="49" t="s">
        <v>696</v>
      </c>
      <c r="D77" s="49" t="s">
        <v>697</v>
      </c>
      <c r="E77" s="48" t="s">
        <v>701</v>
      </c>
      <c r="F77" s="40" t="s">
        <v>699</v>
      </c>
      <c r="G77" s="40" t="s">
        <v>698</v>
      </c>
      <c r="H77" s="48" t="s">
        <v>383</v>
      </c>
      <c r="I77" s="48" t="s">
        <v>401</v>
      </c>
      <c r="J77" s="48" t="s">
        <v>402</v>
      </c>
      <c r="K77" s="48" t="s">
        <v>700</v>
      </c>
      <c r="L77" s="52" t="s">
        <v>116</v>
      </c>
    </row>
    <row r="78" spans="1:12" x14ac:dyDescent="0.25">
      <c r="A78" s="52" t="s">
        <v>360</v>
      </c>
      <c r="B78" s="53" t="s">
        <v>361</v>
      </c>
      <c r="C78" s="49" t="s">
        <v>696</v>
      </c>
      <c r="D78" s="49" t="s">
        <v>697</v>
      </c>
      <c r="E78" s="48" t="s">
        <v>701</v>
      </c>
      <c r="F78" s="40" t="s">
        <v>699</v>
      </c>
      <c r="G78" s="40" t="s">
        <v>698</v>
      </c>
      <c r="H78" s="48" t="s">
        <v>383</v>
      </c>
      <c r="I78" s="48" t="s">
        <v>401</v>
      </c>
      <c r="J78" s="48" t="s">
        <v>402</v>
      </c>
      <c r="K78" s="48" t="s">
        <v>700</v>
      </c>
      <c r="L78" s="52" t="s">
        <v>116</v>
      </c>
    </row>
    <row r="79" spans="1:12" x14ac:dyDescent="0.25">
      <c r="A79" s="52" t="s">
        <v>78</v>
      </c>
      <c r="B79" s="53" t="s">
        <v>77</v>
      </c>
      <c r="C79" s="49" t="s">
        <v>696</v>
      </c>
      <c r="D79" s="49" t="s">
        <v>697</v>
      </c>
      <c r="E79" s="48" t="s">
        <v>701</v>
      </c>
      <c r="F79" s="40" t="s">
        <v>699</v>
      </c>
      <c r="G79" s="40" t="s">
        <v>698</v>
      </c>
      <c r="H79" s="48" t="s">
        <v>383</v>
      </c>
      <c r="I79" s="48" t="s">
        <v>401</v>
      </c>
      <c r="J79" s="48" t="s">
        <v>402</v>
      </c>
      <c r="K79" s="48" t="s">
        <v>700</v>
      </c>
      <c r="L79" s="52" t="s">
        <v>116</v>
      </c>
    </row>
    <row r="80" spans="1:12" x14ac:dyDescent="0.25">
      <c r="A80" s="52" t="s">
        <v>33</v>
      </c>
      <c r="B80" s="53" t="s">
        <v>359</v>
      </c>
      <c r="C80" s="49" t="s">
        <v>696</v>
      </c>
      <c r="D80" s="49" t="s">
        <v>697</v>
      </c>
      <c r="E80" s="48" t="s">
        <v>701</v>
      </c>
      <c r="F80" s="40" t="s">
        <v>699</v>
      </c>
      <c r="G80" s="40" t="s">
        <v>698</v>
      </c>
      <c r="H80" s="48" t="s">
        <v>383</v>
      </c>
      <c r="I80" s="48" t="s">
        <v>401</v>
      </c>
      <c r="J80" s="48" t="s">
        <v>402</v>
      </c>
      <c r="K80" s="48" t="s">
        <v>700</v>
      </c>
      <c r="L80" s="52" t="s">
        <v>116</v>
      </c>
    </row>
    <row r="81" spans="1:12" x14ac:dyDescent="0.25">
      <c r="A81" s="52" t="s">
        <v>82</v>
      </c>
      <c r="B81" s="53" t="s">
        <v>81</v>
      </c>
      <c r="C81" s="49" t="s">
        <v>696</v>
      </c>
      <c r="D81" s="49" t="s">
        <v>697</v>
      </c>
      <c r="E81" s="48" t="s">
        <v>701</v>
      </c>
      <c r="F81" s="40" t="s">
        <v>699</v>
      </c>
      <c r="G81" s="40" t="s">
        <v>698</v>
      </c>
      <c r="H81" s="48" t="s">
        <v>383</v>
      </c>
      <c r="I81" s="48" t="s">
        <v>401</v>
      </c>
      <c r="J81" s="48" t="s">
        <v>402</v>
      </c>
      <c r="K81" s="48" t="s">
        <v>700</v>
      </c>
      <c r="L81" s="52" t="s">
        <v>116</v>
      </c>
    </row>
    <row r="82" spans="1:12" x14ac:dyDescent="0.25">
      <c r="A82" s="52" t="s">
        <v>10</v>
      </c>
      <c r="B82" s="53" t="s">
        <v>9</v>
      </c>
      <c r="C82" s="49" t="s">
        <v>696</v>
      </c>
      <c r="D82" s="49" t="s">
        <v>697</v>
      </c>
      <c r="E82" s="48" t="s">
        <v>701</v>
      </c>
      <c r="F82" s="40" t="s">
        <v>699</v>
      </c>
      <c r="G82" s="40" t="s">
        <v>698</v>
      </c>
      <c r="H82" s="48" t="s">
        <v>383</v>
      </c>
      <c r="I82" s="48" t="s">
        <v>401</v>
      </c>
      <c r="J82" s="48" t="s">
        <v>402</v>
      </c>
      <c r="K82" s="48" t="s">
        <v>700</v>
      </c>
      <c r="L82" s="52" t="s">
        <v>116</v>
      </c>
    </row>
    <row r="83" spans="1:12" x14ac:dyDescent="0.25">
      <c r="A83" s="52" t="s">
        <v>93</v>
      </c>
      <c r="B83" s="53" t="s">
        <v>92</v>
      </c>
      <c r="C83" s="49" t="s">
        <v>696</v>
      </c>
      <c r="D83" s="49" t="s">
        <v>697</v>
      </c>
      <c r="E83" s="48" t="s">
        <v>701</v>
      </c>
      <c r="F83" s="40" t="s">
        <v>699</v>
      </c>
      <c r="G83" s="40" t="s">
        <v>698</v>
      </c>
      <c r="H83" s="48" t="s">
        <v>383</v>
      </c>
      <c r="I83" s="48" t="s">
        <v>401</v>
      </c>
      <c r="J83" s="48" t="s">
        <v>402</v>
      </c>
      <c r="K83" s="48" t="s">
        <v>700</v>
      </c>
      <c r="L83" s="52" t="s">
        <v>116</v>
      </c>
    </row>
    <row r="84" spans="1:12" x14ac:dyDescent="0.25">
      <c r="A84" s="52" t="s">
        <v>3</v>
      </c>
      <c r="B84" s="53" t="s">
        <v>26</v>
      </c>
      <c r="C84" s="49" t="s">
        <v>696</v>
      </c>
      <c r="D84" s="49" t="s">
        <v>697</v>
      </c>
      <c r="E84" s="48" t="s">
        <v>701</v>
      </c>
      <c r="F84" s="40" t="s">
        <v>699</v>
      </c>
      <c r="G84" s="40" t="s">
        <v>698</v>
      </c>
      <c r="H84" s="48" t="s">
        <v>383</v>
      </c>
      <c r="I84" s="48" t="s">
        <v>401</v>
      </c>
      <c r="J84" s="48" t="s">
        <v>402</v>
      </c>
      <c r="K84" s="48" t="s">
        <v>700</v>
      </c>
      <c r="L84" s="52" t="s">
        <v>381</v>
      </c>
    </row>
    <row r="85" spans="1:12" x14ac:dyDescent="0.25">
      <c r="A85" s="52" t="s">
        <v>3</v>
      </c>
      <c r="B85" s="53" t="s">
        <v>22</v>
      </c>
      <c r="C85" s="49" t="s">
        <v>696</v>
      </c>
      <c r="D85" s="49" t="s">
        <v>697</v>
      </c>
      <c r="E85" s="48" t="s">
        <v>701</v>
      </c>
      <c r="F85" s="40" t="s">
        <v>699</v>
      </c>
      <c r="G85" s="40" t="s">
        <v>698</v>
      </c>
      <c r="H85" s="48" t="s">
        <v>383</v>
      </c>
      <c r="I85" s="48" t="s">
        <v>401</v>
      </c>
      <c r="J85" s="48" t="s">
        <v>402</v>
      </c>
      <c r="K85" s="48" t="s">
        <v>700</v>
      </c>
      <c r="L85" s="52" t="s">
        <v>381</v>
      </c>
    </row>
    <row r="86" spans="1:12" x14ac:dyDescent="0.25">
      <c r="A86" s="52" t="s">
        <v>3</v>
      </c>
      <c r="B86" s="53" t="s">
        <v>2</v>
      </c>
      <c r="C86" s="49" t="s">
        <v>696</v>
      </c>
      <c r="D86" s="49" t="s">
        <v>697</v>
      </c>
      <c r="E86" s="48" t="s">
        <v>701</v>
      </c>
      <c r="F86" s="40" t="s">
        <v>699</v>
      </c>
      <c r="G86" s="40" t="s">
        <v>698</v>
      </c>
      <c r="H86" s="48" t="s">
        <v>383</v>
      </c>
      <c r="I86" s="48" t="s">
        <v>401</v>
      </c>
      <c r="J86" s="48" t="s">
        <v>402</v>
      </c>
      <c r="K86" s="48" t="s">
        <v>700</v>
      </c>
      <c r="L86" s="52" t="s">
        <v>381</v>
      </c>
    </row>
    <row r="87" spans="1:12" x14ac:dyDescent="0.25">
      <c r="A87" s="52" t="s">
        <v>3</v>
      </c>
      <c r="B87" s="53" t="s">
        <v>13</v>
      </c>
      <c r="C87" s="49" t="s">
        <v>696</v>
      </c>
      <c r="D87" s="49" t="s">
        <v>697</v>
      </c>
      <c r="E87" s="48" t="s">
        <v>701</v>
      </c>
      <c r="F87" s="40" t="s">
        <v>699</v>
      </c>
      <c r="G87" s="40" t="s">
        <v>698</v>
      </c>
      <c r="H87" s="48" t="s">
        <v>383</v>
      </c>
      <c r="I87" s="48" t="s">
        <v>401</v>
      </c>
      <c r="J87" s="48" t="s">
        <v>402</v>
      </c>
      <c r="K87" s="48" t="s">
        <v>700</v>
      </c>
      <c r="L87" s="52" t="s">
        <v>381</v>
      </c>
    </row>
    <row r="88" spans="1:12" x14ac:dyDescent="0.25">
      <c r="A88" s="52" t="s">
        <v>17</v>
      </c>
      <c r="B88" s="53" t="s">
        <v>16</v>
      </c>
      <c r="C88" s="49" t="s">
        <v>696</v>
      </c>
      <c r="D88" s="49" t="s">
        <v>697</v>
      </c>
      <c r="E88" s="48" t="s">
        <v>701</v>
      </c>
      <c r="F88" s="40" t="s">
        <v>699</v>
      </c>
      <c r="G88" s="40" t="s">
        <v>698</v>
      </c>
      <c r="H88" s="48" t="s">
        <v>383</v>
      </c>
      <c r="I88" s="48" t="s">
        <v>401</v>
      </c>
      <c r="J88" s="48" t="s">
        <v>402</v>
      </c>
      <c r="K88" s="48" t="s">
        <v>700</v>
      </c>
      <c r="L88" s="52" t="s">
        <v>381</v>
      </c>
    </row>
    <row r="89" spans="1:12" x14ac:dyDescent="0.25">
      <c r="A89" s="52" t="s">
        <v>10</v>
      </c>
      <c r="B89" s="53" t="s">
        <v>18</v>
      </c>
      <c r="C89" s="49" t="s">
        <v>696</v>
      </c>
      <c r="D89" s="49" t="s">
        <v>697</v>
      </c>
      <c r="E89" s="48" t="s">
        <v>701</v>
      </c>
      <c r="F89" s="40" t="s">
        <v>699</v>
      </c>
      <c r="G89" s="40" t="s">
        <v>698</v>
      </c>
      <c r="H89" s="48" t="s">
        <v>383</v>
      </c>
      <c r="I89" s="48" t="s">
        <v>401</v>
      </c>
      <c r="J89" s="48" t="s">
        <v>402</v>
      </c>
      <c r="K89" s="48" t="s">
        <v>700</v>
      </c>
      <c r="L89" s="52" t="s">
        <v>381</v>
      </c>
    </row>
    <row r="90" spans="1:12" x14ac:dyDescent="0.25">
      <c r="A90" s="52" t="s">
        <v>3</v>
      </c>
      <c r="B90" s="53" t="s">
        <v>19</v>
      </c>
      <c r="C90" s="49" t="s">
        <v>696</v>
      </c>
      <c r="D90" s="49" t="s">
        <v>697</v>
      </c>
      <c r="E90" s="48" t="s">
        <v>701</v>
      </c>
      <c r="F90" s="40" t="s">
        <v>699</v>
      </c>
      <c r="G90" s="40" t="s">
        <v>698</v>
      </c>
      <c r="H90" s="48" t="s">
        <v>383</v>
      </c>
      <c r="I90" s="48" t="s">
        <v>401</v>
      </c>
      <c r="J90" s="48" t="s">
        <v>402</v>
      </c>
      <c r="K90" s="48" t="s">
        <v>700</v>
      </c>
      <c r="L90" s="52" t="s">
        <v>381</v>
      </c>
    </row>
    <row r="91" spans="1:12" x14ac:dyDescent="0.25">
      <c r="A91" s="52" t="s">
        <v>3</v>
      </c>
      <c r="B91" s="53" t="s">
        <v>68</v>
      </c>
      <c r="C91" s="49" t="s">
        <v>696</v>
      </c>
      <c r="D91" s="49" t="s">
        <v>697</v>
      </c>
      <c r="E91" s="48" t="s">
        <v>701</v>
      </c>
      <c r="F91" s="40" t="s">
        <v>699</v>
      </c>
      <c r="G91" s="40" t="s">
        <v>698</v>
      </c>
      <c r="H91" s="48" t="s">
        <v>383</v>
      </c>
      <c r="I91" s="48" t="s">
        <v>401</v>
      </c>
      <c r="J91" s="48" t="s">
        <v>402</v>
      </c>
      <c r="K91" s="48" t="s">
        <v>700</v>
      </c>
      <c r="L91" s="52" t="s">
        <v>381</v>
      </c>
    </row>
    <row r="92" spans="1:12" x14ac:dyDescent="0.25">
      <c r="A92" s="52" t="s">
        <v>3</v>
      </c>
      <c r="B92" s="53" t="s">
        <v>24</v>
      </c>
      <c r="C92" s="49" t="s">
        <v>696</v>
      </c>
      <c r="D92" s="49" t="s">
        <v>697</v>
      </c>
      <c r="E92" s="48" t="s">
        <v>701</v>
      </c>
      <c r="F92" s="40" t="s">
        <v>699</v>
      </c>
      <c r="G92" s="40" t="s">
        <v>698</v>
      </c>
      <c r="H92" s="48" t="s">
        <v>383</v>
      </c>
      <c r="I92" s="48" t="s">
        <v>401</v>
      </c>
      <c r="J92" s="48" t="s">
        <v>402</v>
      </c>
      <c r="K92" s="48" t="s">
        <v>700</v>
      </c>
      <c r="L92" s="52" t="s">
        <v>381</v>
      </c>
    </row>
    <row r="93" spans="1:12" x14ac:dyDescent="0.25">
      <c r="A93" s="52" t="s">
        <v>3</v>
      </c>
      <c r="B93" s="53" t="s">
        <v>23</v>
      </c>
      <c r="C93" s="49" t="s">
        <v>696</v>
      </c>
      <c r="D93" s="49" t="s">
        <v>697</v>
      </c>
      <c r="E93" s="48" t="s">
        <v>701</v>
      </c>
      <c r="F93" s="40" t="s">
        <v>699</v>
      </c>
      <c r="G93" s="40" t="s">
        <v>698</v>
      </c>
      <c r="H93" s="48" t="s">
        <v>383</v>
      </c>
      <c r="I93" s="48" t="s">
        <v>401</v>
      </c>
      <c r="J93" s="48" t="s">
        <v>402</v>
      </c>
      <c r="K93" s="48" t="s">
        <v>700</v>
      </c>
      <c r="L93" s="52" t="s">
        <v>381</v>
      </c>
    </row>
    <row r="94" spans="1:12" x14ac:dyDescent="0.25">
      <c r="A94" s="52" t="s">
        <v>3</v>
      </c>
      <c r="B94" s="53" t="s">
        <v>25</v>
      </c>
      <c r="C94" s="49" t="s">
        <v>696</v>
      </c>
      <c r="D94" s="49" t="s">
        <v>697</v>
      </c>
      <c r="E94" s="48" t="s">
        <v>701</v>
      </c>
      <c r="F94" s="40" t="s">
        <v>699</v>
      </c>
      <c r="G94" s="40" t="s">
        <v>698</v>
      </c>
      <c r="H94" s="48" t="s">
        <v>383</v>
      </c>
      <c r="I94" s="48" t="s">
        <v>401</v>
      </c>
      <c r="J94" s="48" t="s">
        <v>402</v>
      </c>
      <c r="K94" s="48" t="s">
        <v>700</v>
      </c>
      <c r="L94" s="52" t="s">
        <v>381</v>
      </c>
    </row>
    <row r="95" spans="1:12" x14ac:dyDescent="0.25">
      <c r="A95" s="52" t="s">
        <v>305</v>
      </c>
      <c r="B95" s="53" t="s">
        <v>27</v>
      </c>
      <c r="C95" s="49" t="s">
        <v>696</v>
      </c>
      <c r="D95" s="49" t="s">
        <v>697</v>
      </c>
      <c r="E95" s="48" t="s">
        <v>701</v>
      </c>
      <c r="F95" s="40" t="s">
        <v>699</v>
      </c>
      <c r="G95" s="40" t="s">
        <v>698</v>
      </c>
      <c r="H95" s="48" t="s">
        <v>383</v>
      </c>
      <c r="I95" s="48" t="s">
        <v>401</v>
      </c>
      <c r="J95" s="48" t="s">
        <v>402</v>
      </c>
      <c r="K95" s="48" t="s">
        <v>700</v>
      </c>
      <c r="L95" s="52" t="s">
        <v>381</v>
      </c>
    </row>
    <row r="96" spans="1:12" x14ac:dyDescent="0.25">
      <c r="A96" s="52" t="s">
        <v>20</v>
      </c>
      <c r="B96" s="53" t="s">
        <v>21</v>
      </c>
      <c r="C96" s="49" t="s">
        <v>696</v>
      </c>
      <c r="D96" s="49" t="s">
        <v>697</v>
      </c>
      <c r="E96" s="48" t="s">
        <v>701</v>
      </c>
      <c r="F96" s="40" t="s">
        <v>699</v>
      </c>
      <c r="G96" s="40" t="s">
        <v>698</v>
      </c>
      <c r="H96" s="48" t="s">
        <v>383</v>
      </c>
      <c r="I96" s="48" t="s">
        <v>401</v>
      </c>
      <c r="J96" s="48" t="s">
        <v>402</v>
      </c>
      <c r="K96" s="48" t="s">
        <v>700</v>
      </c>
      <c r="L96" s="52" t="s">
        <v>381</v>
      </c>
    </row>
    <row r="97" spans="1:12" x14ac:dyDescent="0.25">
      <c r="A97" s="52" t="s">
        <v>10</v>
      </c>
      <c r="B97" s="53" t="s">
        <v>9</v>
      </c>
      <c r="C97" s="49" t="s">
        <v>696</v>
      </c>
      <c r="D97" s="49" t="s">
        <v>697</v>
      </c>
      <c r="E97" s="48" t="s">
        <v>701</v>
      </c>
      <c r="F97" s="40" t="s">
        <v>699</v>
      </c>
      <c r="G97" s="40" t="s">
        <v>698</v>
      </c>
      <c r="H97" s="48" t="s">
        <v>383</v>
      </c>
      <c r="I97" s="48" t="s">
        <v>401</v>
      </c>
      <c r="J97" s="48" t="s">
        <v>402</v>
      </c>
      <c r="K97" s="48" t="s">
        <v>700</v>
      </c>
      <c r="L97" s="52" t="s">
        <v>381</v>
      </c>
    </row>
  </sheetData>
  <autoFilter ref="A1:L1">
    <sortState ref="A2:L97">
      <sortCondition descending="1" ref="L1"/>
    </sortState>
  </autoFilter>
  <dataValidations count="3">
    <dataValidation type="list" allowBlank="1" showInputMessage="1" showErrorMessage="1" sqref="H2:H97">
      <formula1>Формат</formula1>
    </dataValidation>
    <dataValidation type="list" allowBlank="1" showInputMessage="1" showErrorMessage="1" sqref="J2:J97">
      <formula1>тип</formula1>
    </dataValidation>
    <dataValidation type="list" allowBlank="1" showInputMessage="1" showErrorMessage="1" sqref="I2:I97">
      <formula1>оборудование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4" workbookViewId="0">
      <selection activeCell="C6" sqref="C6:D6"/>
    </sheetView>
  </sheetViews>
  <sheetFormatPr defaultRowHeight="15" x14ac:dyDescent="0.25"/>
  <cols>
    <col min="1" max="1" width="27.42578125" bestFit="1" customWidth="1"/>
    <col min="2" max="2" width="19.28515625" customWidth="1"/>
    <col min="4" max="4" width="14.28515625" customWidth="1"/>
    <col min="7" max="7" width="21.7109375" customWidth="1"/>
    <col min="8" max="8" width="9.7109375" bestFit="1" customWidth="1"/>
    <col min="10" max="10" width="10.28515625" bestFit="1" customWidth="1"/>
  </cols>
  <sheetData>
    <row r="1" spans="1:11" x14ac:dyDescent="0.25">
      <c r="A1" s="109" t="s">
        <v>429</v>
      </c>
      <c r="B1" s="51" t="s">
        <v>422</v>
      </c>
      <c r="D1" s="51" t="s">
        <v>8</v>
      </c>
      <c r="G1" s="109" t="s">
        <v>429</v>
      </c>
      <c r="H1" s="51" t="s">
        <v>422</v>
      </c>
    </row>
    <row r="2" spans="1:11" x14ac:dyDescent="0.25">
      <c r="A2" s="109" t="s">
        <v>1</v>
      </c>
      <c r="B2" s="51" t="s">
        <v>381</v>
      </c>
      <c r="G2" s="109" t="s">
        <v>1</v>
      </c>
      <c r="H2" s="51" t="s">
        <v>381</v>
      </c>
    </row>
    <row r="4" spans="1:11" x14ac:dyDescent="0.25">
      <c r="A4" s="109" t="s">
        <v>425</v>
      </c>
      <c r="B4" s="109" t="s">
        <v>0</v>
      </c>
      <c r="C4" s="51"/>
      <c r="D4" s="51"/>
      <c r="E4" s="51"/>
      <c r="G4" s="109" t="s">
        <v>425</v>
      </c>
      <c r="J4" t="e">
        <f ca="1">INDIRECT(VLOOKUP(G12,A3:C90,3,FALSE))</f>
        <v>#N/A</v>
      </c>
      <c r="K4" t="e">
        <f ca="1">INDIRECT(VLOOKUP(D1,'Регионы присутствия'!A4:C90,3,FALSE))</f>
        <v>#N/A</v>
      </c>
    </row>
    <row r="5" spans="1:11" x14ac:dyDescent="0.25">
      <c r="A5" s="51" t="s">
        <v>17</v>
      </c>
      <c r="B5" s="51" t="s">
        <v>16</v>
      </c>
      <c r="C5" s="51" t="s">
        <v>702</v>
      </c>
      <c r="D5" t="str">
        <f>CONCATENATE("'Регионы присутствия'!",C5)</f>
        <v>'Регионы присутствия'!B5:B6</v>
      </c>
      <c r="G5" s="51" t="s">
        <v>17</v>
      </c>
    </row>
    <row r="6" spans="1:11" x14ac:dyDescent="0.25">
      <c r="B6" s="51" t="s">
        <v>376</v>
      </c>
      <c r="C6" s="51"/>
      <c r="D6" s="51" t="str">
        <f t="shared" ref="D6:D69" si="0">CONCATENATE("'Регионы присутствия'!",C6)</f>
        <v>'Регионы присутствия'!</v>
      </c>
      <c r="G6" s="51" t="s">
        <v>3</v>
      </c>
    </row>
    <row r="7" spans="1:11" x14ac:dyDescent="0.25">
      <c r="A7" s="51" t="s">
        <v>3</v>
      </c>
      <c r="B7" s="51" t="s">
        <v>26</v>
      </c>
      <c r="C7" s="51" t="s">
        <v>703</v>
      </c>
      <c r="D7" s="51" t="str">
        <f t="shared" si="0"/>
        <v>'Регионы присутствия'!B7:B15</v>
      </c>
      <c r="G7" s="51" t="s">
        <v>20</v>
      </c>
    </row>
    <row r="8" spans="1:11" x14ac:dyDescent="0.25">
      <c r="B8" s="51" t="s">
        <v>22</v>
      </c>
      <c r="C8" s="51"/>
      <c r="D8" s="51" t="str">
        <f t="shared" si="0"/>
        <v>'Регионы присутствия'!</v>
      </c>
      <c r="G8" s="51" t="s">
        <v>490</v>
      </c>
    </row>
    <row r="9" spans="1:11" x14ac:dyDescent="0.25">
      <c r="B9" s="51" t="s">
        <v>377</v>
      </c>
      <c r="C9" s="51"/>
      <c r="D9" s="51" t="str">
        <f t="shared" si="0"/>
        <v>'Регионы присутствия'!</v>
      </c>
      <c r="G9" s="51" t="s">
        <v>10</v>
      </c>
    </row>
    <row r="10" spans="1:11" x14ac:dyDescent="0.25">
      <c r="B10" s="51" t="s">
        <v>2</v>
      </c>
      <c r="C10" s="51"/>
      <c r="D10" s="51" t="str">
        <f t="shared" si="0"/>
        <v>'Регионы присутствия'!</v>
      </c>
    </row>
    <row r="11" spans="1:11" x14ac:dyDescent="0.25">
      <c r="B11" s="51" t="s">
        <v>13</v>
      </c>
      <c r="C11" s="51"/>
      <c r="D11" s="51" t="str">
        <f t="shared" si="0"/>
        <v>'Регионы присутствия'!</v>
      </c>
    </row>
    <row r="12" spans="1:11" x14ac:dyDescent="0.25">
      <c r="B12" s="51" t="s">
        <v>68</v>
      </c>
      <c r="C12" s="51"/>
      <c r="D12" s="51" t="str">
        <f t="shared" si="0"/>
        <v>'Регионы присутствия'!</v>
      </c>
    </row>
    <row r="13" spans="1:11" x14ac:dyDescent="0.25">
      <c r="B13" s="51" t="s">
        <v>24</v>
      </c>
      <c r="C13" s="51"/>
      <c r="D13" s="51" t="str">
        <f t="shared" si="0"/>
        <v>'Регионы присутствия'!</v>
      </c>
    </row>
    <row r="14" spans="1:11" x14ac:dyDescent="0.25">
      <c r="B14" s="51" t="s">
        <v>23</v>
      </c>
      <c r="C14" s="51"/>
      <c r="D14" s="51" t="str">
        <f t="shared" si="0"/>
        <v>'Регионы присутствия'!</v>
      </c>
    </row>
    <row r="15" spans="1:11" x14ac:dyDescent="0.25">
      <c r="B15" s="51" t="s">
        <v>25</v>
      </c>
      <c r="C15" s="51"/>
      <c r="D15" s="51" t="str">
        <f t="shared" si="0"/>
        <v>'Регионы присутствия'!</v>
      </c>
    </row>
    <row r="16" spans="1:11" x14ac:dyDescent="0.25">
      <c r="A16" s="51" t="s">
        <v>20</v>
      </c>
      <c r="B16" s="51" t="s">
        <v>379</v>
      </c>
      <c r="C16" s="51" t="s">
        <v>704</v>
      </c>
      <c r="D16" s="51" t="str">
        <f t="shared" si="0"/>
        <v>'Регионы присутствия'!B16:B17</v>
      </c>
    </row>
    <row r="17" spans="1:4" x14ac:dyDescent="0.25">
      <c r="B17" s="51" t="s">
        <v>21</v>
      </c>
      <c r="C17" s="51"/>
      <c r="D17" s="51" t="str">
        <f t="shared" si="0"/>
        <v>'Регионы присутствия'!</v>
      </c>
    </row>
    <row r="18" spans="1:4" x14ac:dyDescent="0.25">
      <c r="A18" s="51" t="s">
        <v>490</v>
      </c>
      <c r="B18" s="51" t="s">
        <v>27</v>
      </c>
      <c r="C18" s="51" t="str">
        <f>CONCATENATE("B",ROW(B18))</f>
        <v>B18</v>
      </c>
      <c r="D18" s="51" t="str">
        <f t="shared" si="0"/>
        <v>'Регионы присутствия'!B18</v>
      </c>
    </row>
    <row r="19" spans="1:4" x14ac:dyDescent="0.25">
      <c r="A19" s="51" t="s">
        <v>10</v>
      </c>
      <c r="B19" s="51" t="s">
        <v>18</v>
      </c>
      <c r="C19" s="51" t="s">
        <v>705</v>
      </c>
      <c r="D19" s="51" t="str">
        <f t="shared" si="0"/>
        <v>'Регионы присутствия'!B19:B20</v>
      </c>
    </row>
    <row r="20" spans="1:4" x14ac:dyDescent="0.25">
      <c r="B20" s="51" t="s">
        <v>9</v>
      </c>
      <c r="C20" s="51"/>
      <c r="D20" s="51" t="str">
        <f t="shared" si="0"/>
        <v>'Регионы присутствия'!</v>
      </c>
    </row>
    <row r="21" spans="1:4" x14ac:dyDescent="0.25">
      <c r="A21" s="51" t="s">
        <v>422</v>
      </c>
      <c r="B21" s="51" t="s">
        <v>422</v>
      </c>
      <c r="C21" s="51"/>
      <c r="D21" s="51" t="str">
        <f t="shared" si="0"/>
        <v>'Регионы присутствия'!</v>
      </c>
    </row>
    <row r="22" spans="1:4" x14ac:dyDescent="0.25">
      <c r="C22" s="51"/>
      <c r="D22" s="51" t="str">
        <f t="shared" si="0"/>
        <v>'Регионы присутствия'!</v>
      </c>
    </row>
    <row r="23" spans="1:4" x14ac:dyDescent="0.25">
      <c r="C23" s="51"/>
      <c r="D23" s="51" t="str">
        <f t="shared" si="0"/>
        <v>'Регионы присутствия'!</v>
      </c>
    </row>
    <row r="24" spans="1:4" x14ac:dyDescent="0.25">
      <c r="C24" s="51"/>
      <c r="D24" s="51" t="str">
        <f t="shared" si="0"/>
        <v>'Регионы присутствия'!</v>
      </c>
    </row>
    <row r="25" spans="1:4" x14ac:dyDescent="0.25">
      <c r="C25" s="51"/>
      <c r="D25" s="51" t="str">
        <f t="shared" si="0"/>
        <v>'Регионы присутствия'!</v>
      </c>
    </row>
    <row r="26" spans="1:4" x14ac:dyDescent="0.25">
      <c r="C26" s="51"/>
      <c r="D26" s="51" t="str">
        <f t="shared" si="0"/>
        <v>'Регионы присутствия'!</v>
      </c>
    </row>
    <row r="27" spans="1:4" x14ac:dyDescent="0.25">
      <c r="C27" s="51"/>
      <c r="D27" s="51" t="str">
        <f t="shared" si="0"/>
        <v>'Регионы присутствия'!</v>
      </c>
    </row>
    <row r="28" spans="1:4" x14ac:dyDescent="0.25">
      <c r="C28" s="51"/>
      <c r="D28" s="51" t="str">
        <f t="shared" si="0"/>
        <v>'Регионы присутствия'!</v>
      </c>
    </row>
    <row r="29" spans="1:4" x14ac:dyDescent="0.25">
      <c r="C29" s="51"/>
      <c r="D29" s="51" t="str">
        <f t="shared" si="0"/>
        <v>'Регионы присутствия'!</v>
      </c>
    </row>
    <row r="30" spans="1:4" x14ac:dyDescent="0.25">
      <c r="C30" s="51"/>
      <c r="D30" s="51" t="str">
        <f t="shared" si="0"/>
        <v>'Регионы присутствия'!</v>
      </c>
    </row>
    <row r="31" spans="1:4" x14ac:dyDescent="0.25">
      <c r="C31" s="51" t="str">
        <f t="shared" ref="C31:C35" si="1">CONCATENATE("B",ROW(B31))</f>
        <v>B31</v>
      </c>
      <c r="D31" s="51" t="str">
        <f t="shared" si="0"/>
        <v>'Регионы присутствия'!B31</v>
      </c>
    </row>
    <row r="32" spans="1:4" x14ac:dyDescent="0.25">
      <c r="C32" s="51" t="str">
        <f t="shared" si="1"/>
        <v>B32</v>
      </c>
      <c r="D32" s="51" t="str">
        <f t="shared" si="0"/>
        <v>'Регионы присутствия'!B32</v>
      </c>
    </row>
    <row r="33" spans="3:4" x14ac:dyDescent="0.25">
      <c r="C33" s="51" t="s">
        <v>689</v>
      </c>
      <c r="D33" s="51" t="str">
        <f t="shared" si="0"/>
        <v>'Регионы присутствия'!B33:B34</v>
      </c>
    </row>
    <row r="34" spans="3:4" x14ac:dyDescent="0.25">
      <c r="C34" s="51"/>
      <c r="D34" s="51" t="str">
        <f t="shared" si="0"/>
        <v>'Регионы присутствия'!</v>
      </c>
    </row>
    <row r="35" spans="3:4" x14ac:dyDescent="0.25">
      <c r="C35" s="51" t="str">
        <f t="shared" si="1"/>
        <v>B35</v>
      </c>
      <c r="D35" s="51" t="str">
        <f t="shared" si="0"/>
        <v>'Регионы присутствия'!B35</v>
      </c>
    </row>
    <row r="36" spans="3:4" x14ac:dyDescent="0.25">
      <c r="C36" s="51" t="s">
        <v>690</v>
      </c>
      <c r="D36" s="51" t="str">
        <f t="shared" si="0"/>
        <v>'Регионы присутствия'!B36:B41</v>
      </c>
    </row>
    <row r="37" spans="3:4" x14ac:dyDescent="0.25">
      <c r="C37" s="51"/>
      <c r="D37" s="51" t="str">
        <f t="shared" si="0"/>
        <v>'Регионы присутствия'!</v>
      </c>
    </row>
    <row r="38" spans="3:4" x14ac:dyDescent="0.25">
      <c r="C38" s="51"/>
      <c r="D38" s="51" t="str">
        <f t="shared" si="0"/>
        <v>'Регионы присутствия'!</v>
      </c>
    </row>
    <row r="39" spans="3:4" x14ac:dyDescent="0.25">
      <c r="C39" s="51"/>
      <c r="D39" s="51" t="str">
        <f t="shared" si="0"/>
        <v>'Регионы присутствия'!</v>
      </c>
    </row>
    <row r="40" spans="3:4" x14ac:dyDescent="0.25">
      <c r="C40" s="51"/>
      <c r="D40" s="51" t="str">
        <f t="shared" si="0"/>
        <v>'Регионы присутствия'!</v>
      </c>
    </row>
    <row r="41" spans="3:4" x14ac:dyDescent="0.25">
      <c r="C41" s="51"/>
      <c r="D41" s="51" t="str">
        <f t="shared" si="0"/>
        <v>'Регионы присутствия'!</v>
      </c>
    </row>
    <row r="42" spans="3:4" x14ac:dyDescent="0.25">
      <c r="C42" s="51" t="str">
        <f>CONCATENATE("B",ROW(B42))</f>
        <v>B42</v>
      </c>
      <c r="D42" s="51" t="str">
        <f t="shared" si="0"/>
        <v>'Регионы присутствия'!B42</v>
      </c>
    </row>
    <row r="43" spans="3:4" x14ac:dyDescent="0.25">
      <c r="C43" s="51" t="s">
        <v>691</v>
      </c>
      <c r="D43" s="51" t="str">
        <f t="shared" si="0"/>
        <v>'Регионы присутствия'!B43:B44</v>
      </c>
    </row>
    <row r="44" spans="3:4" x14ac:dyDescent="0.25">
      <c r="C44" s="51"/>
      <c r="D44" s="51" t="str">
        <f t="shared" si="0"/>
        <v>'Регионы присутствия'!</v>
      </c>
    </row>
    <row r="45" spans="3:4" x14ac:dyDescent="0.25">
      <c r="C45" s="51" t="str">
        <f>CONCATENATE("B",ROW(B45))</f>
        <v>B45</v>
      </c>
      <c r="D45" s="51" t="str">
        <f t="shared" si="0"/>
        <v>'Регионы присутствия'!B45</v>
      </c>
    </row>
    <row r="46" spans="3:4" x14ac:dyDescent="0.25">
      <c r="C46" s="51" t="str">
        <f>CONCATENATE("B",ROW(B46))</f>
        <v>B46</v>
      </c>
      <c r="D46" s="51" t="str">
        <f t="shared" si="0"/>
        <v>'Регионы присутствия'!B46</v>
      </c>
    </row>
    <row r="47" spans="3:4" x14ac:dyDescent="0.25">
      <c r="C47" s="51" t="str">
        <f>CONCATENATE("B",ROW(B47))</f>
        <v>B47</v>
      </c>
      <c r="D47" s="51" t="str">
        <f t="shared" si="0"/>
        <v>'Регионы присутствия'!B47</v>
      </c>
    </row>
    <row r="48" spans="3:4" x14ac:dyDescent="0.25">
      <c r="C48" s="51" t="s">
        <v>692</v>
      </c>
      <c r="D48" s="51" t="str">
        <f t="shared" si="0"/>
        <v>'Регионы присутствия'!B48:B49</v>
      </c>
    </row>
    <row r="49" spans="3:4" x14ac:dyDescent="0.25">
      <c r="C49" s="51"/>
      <c r="D49" s="51" t="str">
        <f t="shared" si="0"/>
        <v>'Регионы присутствия'!</v>
      </c>
    </row>
    <row r="50" spans="3:4" x14ac:dyDescent="0.25">
      <c r="C50" s="51" t="str">
        <f>CONCATENATE("B",ROW(B50))</f>
        <v>B50</v>
      </c>
      <c r="D50" s="51" t="str">
        <f t="shared" si="0"/>
        <v>'Регионы присутствия'!B50</v>
      </c>
    </row>
    <row r="51" spans="3:4" x14ac:dyDescent="0.25">
      <c r="C51" s="51" t="s">
        <v>673</v>
      </c>
      <c r="D51" s="51" t="str">
        <f t="shared" si="0"/>
        <v>'Регионы присутствия'!B51:B52</v>
      </c>
    </row>
    <row r="52" spans="3:4" x14ac:dyDescent="0.25">
      <c r="C52" s="51"/>
      <c r="D52" s="51" t="str">
        <f t="shared" si="0"/>
        <v>'Регионы присутствия'!</v>
      </c>
    </row>
    <row r="53" spans="3:4" x14ac:dyDescent="0.25">
      <c r="C53" s="51" t="s">
        <v>681</v>
      </c>
      <c r="D53" s="51" t="str">
        <f t="shared" si="0"/>
        <v>'Регионы присутствия'!B53:B71</v>
      </c>
    </row>
    <row r="54" spans="3:4" x14ac:dyDescent="0.25">
      <c r="C54" s="51"/>
      <c r="D54" s="51" t="str">
        <f t="shared" si="0"/>
        <v>'Регионы присутствия'!</v>
      </c>
    </row>
    <row r="55" spans="3:4" x14ac:dyDescent="0.25">
      <c r="C55" s="51"/>
      <c r="D55" s="51" t="str">
        <f t="shared" si="0"/>
        <v>'Регионы присутствия'!</v>
      </c>
    </row>
    <row r="56" spans="3:4" x14ac:dyDescent="0.25">
      <c r="C56" s="51"/>
      <c r="D56" s="51" t="str">
        <f t="shared" si="0"/>
        <v>'Регионы присутствия'!</v>
      </c>
    </row>
    <row r="57" spans="3:4" x14ac:dyDescent="0.25">
      <c r="C57" s="51"/>
      <c r="D57" s="51" t="str">
        <f t="shared" si="0"/>
        <v>'Регионы присутствия'!</v>
      </c>
    </row>
    <row r="58" spans="3:4" x14ac:dyDescent="0.25">
      <c r="C58" s="51"/>
      <c r="D58" s="51" t="str">
        <f t="shared" si="0"/>
        <v>'Регионы присутствия'!</v>
      </c>
    </row>
    <row r="59" spans="3:4" x14ac:dyDescent="0.25">
      <c r="C59" s="51"/>
      <c r="D59" s="51" t="str">
        <f t="shared" si="0"/>
        <v>'Регионы присутствия'!</v>
      </c>
    </row>
    <row r="60" spans="3:4" x14ac:dyDescent="0.25">
      <c r="C60" s="51"/>
      <c r="D60" s="51" t="str">
        <f t="shared" si="0"/>
        <v>'Регионы присутствия'!</v>
      </c>
    </row>
    <row r="61" spans="3:4" x14ac:dyDescent="0.25">
      <c r="C61" s="51"/>
      <c r="D61" s="51" t="str">
        <f t="shared" si="0"/>
        <v>'Регионы присутствия'!</v>
      </c>
    </row>
    <row r="62" spans="3:4" x14ac:dyDescent="0.25">
      <c r="C62" s="51"/>
      <c r="D62" s="51" t="str">
        <f t="shared" si="0"/>
        <v>'Регионы присутствия'!</v>
      </c>
    </row>
    <row r="63" spans="3:4" x14ac:dyDescent="0.25">
      <c r="C63" s="51"/>
      <c r="D63" s="51" t="str">
        <f t="shared" si="0"/>
        <v>'Регионы присутствия'!</v>
      </c>
    </row>
    <row r="64" spans="3:4" x14ac:dyDescent="0.25">
      <c r="C64" s="51"/>
      <c r="D64" s="51" t="str">
        <f t="shared" si="0"/>
        <v>'Регионы присутствия'!</v>
      </c>
    </row>
    <row r="65" spans="3:4" x14ac:dyDescent="0.25">
      <c r="C65" s="51"/>
      <c r="D65" s="51" t="str">
        <f t="shared" si="0"/>
        <v>'Регионы присутствия'!</v>
      </c>
    </row>
    <row r="66" spans="3:4" x14ac:dyDescent="0.25">
      <c r="C66" s="51"/>
      <c r="D66" s="51" t="str">
        <f t="shared" si="0"/>
        <v>'Регионы присутствия'!</v>
      </c>
    </row>
    <row r="67" spans="3:4" x14ac:dyDescent="0.25">
      <c r="C67" s="51"/>
      <c r="D67" s="51" t="str">
        <f t="shared" si="0"/>
        <v>'Регионы присутствия'!</v>
      </c>
    </row>
    <row r="68" spans="3:4" x14ac:dyDescent="0.25">
      <c r="C68" s="51"/>
      <c r="D68" s="51" t="str">
        <f t="shared" si="0"/>
        <v>'Регионы присутствия'!</v>
      </c>
    </row>
    <row r="69" spans="3:4" x14ac:dyDescent="0.25">
      <c r="C69" s="51"/>
      <c r="D69" s="51" t="str">
        <f t="shared" si="0"/>
        <v>'Регионы присутствия'!</v>
      </c>
    </row>
    <row r="70" spans="3:4" x14ac:dyDescent="0.25">
      <c r="C70" s="51"/>
      <c r="D70" s="51" t="str">
        <f t="shared" ref="D70:D87" si="2">CONCATENATE("'Регионы присутствия'!",C70)</f>
        <v>'Регионы присутствия'!</v>
      </c>
    </row>
    <row r="71" spans="3:4" x14ac:dyDescent="0.25">
      <c r="C71" s="51"/>
      <c r="D71" s="51" t="str">
        <f t="shared" si="2"/>
        <v>'Регионы присутствия'!</v>
      </c>
    </row>
    <row r="72" spans="3:4" x14ac:dyDescent="0.25">
      <c r="C72" s="51" t="str">
        <f>CONCATENATE("B",ROW(B72))</f>
        <v>B72</v>
      </c>
      <c r="D72" s="51" t="str">
        <f t="shared" si="2"/>
        <v>'Регионы присутствия'!B72</v>
      </c>
    </row>
    <row r="73" spans="3:4" x14ac:dyDescent="0.25">
      <c r="C73" s="51" t="str">
        <f>CONCATENATE("B",ROW(B73))</f>
        <v>B73</v>
      </c>
      <c r="D73" s="51" t="str">
        <f t="shared" si="2"/>
        <v>'Регионы присутствия'!B73</v>
      </c>
    </row>
    <row r="74" spans="3:4" x14ac:dyDescent="0.25">
      <c r="C74" s="51" t="str">
        <f>CONCATENATE("B",ROW(B74))</f>
        <v>B74</v>
      </c>
      <c r="D74" s="51" t="str">
        <f t="shared" si="2"/>
        <v>'Регионы присутствия'!B74</v>
      </c>
    </row>
    <row r="75" spans="3:4" x14ac:dyDescent="0.25">
      <c r="C75" s="51" t="str">
        <f>CONCATENATE("B",ROW(B75))</f>
        <v>B75</v>
      </c>
      <c r="D75" s="51" t="str">
        <f t="shared" si="2"/>
        <v>'Регионы присутствия'!B75</v>
      </c>
    </row>
    <row r="76" spans="3:4" x14ac:dyDescent="0.25">
      <c r="C76" s="51" t="str">
        <f>CONCATENATE("B",ROW(B76))</f>
        <v>B76</v>
      </c>
      <c r="D76" s="51" t="str">
        <f t="shared" si="2"/>
        <v>'Регионы присутствия'!B76</v>
      </c>
    </row>
    <row r="77" spans="3:4" x14ac:dyDescent="0.25">
      <c r="C77" s="51" t="s">
        <v>682</v>
      </c>
      <c r="D77" s="51" t="str">
        <f t="shared" si="2"/>
        <v>'Регионы присутствия'!B77:B78</v>
      </c>
    </row>
    <row r="78" spans="3:4" x14ac:dyDescent="0.25">
      <c r="C78" s="51"/>
      <c r="D78" s="51" t="str">
        <f t="shared" si="2"/>
        <v>'Регионы присутствия'!</v>
      </c>
    </row>
    <row r="79" spans="3:4" x14ac:dyDescent="0.25">
      <c r="C79" s="51" t="s">
        <v>683</v>
      </c>
      <c r="D79" s="51" t="str">
        <f t="shared" si="2"/>
        <v>'Регионы присутствия'!B79:B85</v>
      </c>
    </row>
    <row r="80" spans="3:4" x14ac:dyDescent="0.25">
      <c r="C80" s="51"/>
      <c r="D80" s="51" t="str">
        <f t="shared" si="2"/>
        <v>'Регионы присутствия'!</v>
      </c>
    </row>
    <row r="81" spans="3:4" x14ac:dyDescent="0.25">
      <c r="C81" s="51"/>
      <c r="D81" s="51" t="str">
        <f t="shared" si="2"/>
        <v>'Регионы присутствия'!</v>
      </c>
    </row>
    <row r="82" spans="3:4" x14ac:dyDescent="0.25">
      <c r="C82" s="51"/>
      <c r="D82" s="51" t="str">
        <f t="shared" si="2"/>
        <v>'Регионы присутствия'!</v>
      </c>
    </row>
    <row r="83" spans="3:4" x14ac:dyDescent="0.25">
      <c r="C83" s="51"/>
      <c r="D83" s="51" t="str">
        <f t="shared" si="2"/>
        <v>'Регионы присутствия'!</v>
      </c>
    </row>
    <row r="84" spans="3:4" x14ac:dyDescent="0.25">
      <c r="C84" s="51"/>
      <c r="D84" s="51" t="str">
        <f t="shared" si="2"/>
        <v>'Регионы присутствия'!</v>
      </c>
    </row>
    <row r="85" spans="3:4" x14ac:dyDescent="0.25">
      <c r="C85" s="51"/>
      <c r="D85" s="51" t="str">
        <f t="shared" si="2"/>
        <v>'Регионы присутствия'!</v>
      </c>
    </row>
    <row r="86" spans="3:4" x14ac:dyDescent="0.25">
      <c r="C86" s="51" t="str">
        <f>CONCATENATE("B",ROW(B86))</f>
        <v>B86</v>
      </c>
      <c r="D86" s="51" t="str">
        <f t="shared" si="2"/>
        <v>'Регионы присутствия'!B86</v>
      </c>
    </row>
    <row r="87" spans="3:4" x14ac:dyDescent="0.25">
      <c r="C87" s="51" t="str">
        <f>CONCATENATE("B",ROW(B87))</f>
        <v>B87</v>
      </c>
      <c r="D87" s="51" t="str">
        <f t="shared" si="2"/>
        <v>'Регионы присутствия'!B87</v>
      </c>
    </row>
    <row r="88" spans="3:4" x14ac:dyDescent="0.25">
      <c r="C88" s="51"/>
      <c r="D88" s="51"/>
    </row>
    <row r="89" spans="3:4" x14ac:dyDescent="0.25">
      <c r="C89" s="51"/>
      <c r="D89" s="51"/>
    </row>
    <row r="90" spans="3:4" x14ac:dyDescent="0.25">
      <c r="C90" s="51"/>
      <c r="D90" s="51"/>
    </row>
    <row r="91" spans="3:4" x14ac:dyDescent="0.25">
      <c r="C91" s="51"/>
      <c r="D91" s="51"/>
    </row>
    <row r="92" spans="3:4" x14ac:dyDescent="0.25">
      <c r="D92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Ориент</vt:lpstr>
      <vt:lpstr>Tehpos</vt:lpstr>
      <vt:lpstr>МИРБЕЗНАЛА</vt:lpstr>
      <vt:lpstr>Рустерминал</vt:lpstr>
      <vt:lpstr>Прочие партнеры</vt:lpstr>
      <vt:lpstr>МВЗ</vt:lpstr>
      <vt:lpstr>списки для таблицы</vt:lpstr>
      <vt:lpstr>АТМ Альянс</vt:lpstr>
      <vt:lpstr>Регионы присутствия</vt:lpstr>
      <vt:lpstr>Поиск</vt:lpstr>
      <vt:lpstr>Таблица</vt:lpstr>
      <vt:lpstr>оборудование</vt:lpstr>
      <vt:lpstr>регион</vt:lpstr>
      <vt:lpstr>Регион1</vt:lpstr>
      <vt:lpstr>Регион2</vt:lpstr>
      <vt:lpstr>тип</vt:lpstr>
      <vt:lpstr>Формат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operator</cp:lastModifiedBy>
  <dcterms:created xsi:type="dcterms:W3CDTF">2018-01-22T05:19:23Z</dcterms:created>
  <dcterms:modified xsi:type="dcterms:W3CDTF">2020-05-27T10:04:38Z</dcterms:modified>
</cp:coreProperties>
</file>